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3"/>
  </bookViews>
  <sheets>
    <sheet name="Титульный" sheetId="1" r:id="rId1"/>
    <sheet name="бюджет" sheetId="2" state="hidden" r:id="rId2"/>
    <sheet name="Лист3" sheetId="3" state="hidden" r:id="rId3"/>
    <sheet name="План 18-19" sheetId="4" r:id="rId4"/>
    <sheet name="додаток" sheetId="5" state="hidden" r:id="rId5"/>
    <sheet name="план 18_19 (2)" sheetId="6" state="hidden" r:id="rId6"/>
    <sheet name="шаблон" sheetId="7" state="hidden" r:id="rId7"/>
    <sheet name="Лист1" sheetId="8" state="hidden" r:id="rId8"/>
  </sheets>
  <definedNames>
    <definedName name="_xlnm.Print_Titles" localSheetId="4">'додаток'!$8:$8</definedName>
    <definedName name="_xlnm.Print_Titles" localSheetId="5">'план 18_19 (2)'!$8:$8</definedName>
    <definedName name="_xlnm.Print_Titles" localSheetId="3">'План 18-19'!$8:$8</definedName>
    <definedName name="_xlnm.Print_Titles" localSheetId="6">'шаблон'!$8:$8</definedName>
    <definedName name="_xlnm.Print_Area" localSheetId="1">'бюджет'!$A$1:$J$21</definedName>
    <definedName name="_xlnm.Print_Area" localSheetId="4">'додаток'!$A$1:$Y$91</definedName>
    <definedName name="_xlnm.Print_Area" localSheetId="5">'план 18_19 (2)'!$A$1:$Y$93</definedName>
    <definedName name="_xlnm.Print_Area" localSheetId="3">'План 18-19'!$A$1:$V$156</definedName>
    <definedName name="_xlnm.Print_Area" localSheetId="0">'Титульный'!$A$1:$BB$32</definedName>
    <definedName name="_xlnm.Print_Area" localSheetId="6">'шаблон'!$A$1:$Y$243</definedName>
  </definedNames>
  <calcPr fullCalcOnLoad="1"/>
</workbook>
</file>

<file path=xl/sharedStrings.xml><?xml version="1.0" encoding="utf-8"?>
<sst xmlns="http://schemas.openxmlformats.org/spreadsheetml/2006/main" count="1450" uniqueCount="594">
  <si>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</si>
  <si>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</si>
  <si>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</si>
  <si>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</si>
  <si>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</si>
  <si>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</si>
  <si>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</si>
  <si>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</si>
  <si>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</si>
  <si>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</si>
  <si>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</si>
  <si>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</si>
  <si>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</si>
  <si>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</si>
  <si>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</si>
  <si>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</si>
  <si>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</si>
  <si>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</si>
  <si>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</si>
  <si>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</si>
  <si>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</si>
  <si>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</si>
  <si>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</si>
  <si>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</si>
  <si>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</si>
  <si>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</si>
  <si>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</si>
  <si>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</si>
  <si>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</si>
  <si>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</si>
  <si>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</si>
  <si>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</si>
  <si>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</si>
  <si>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</si>
  <si>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</si>
  <si>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</si>
  <si>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</si>
  <si>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</si>
  <si>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</si>
  <si>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</si>
  <si>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4</t>
  </si>
  <si>
    <t>Філософія</t>
  </si>
  <si>
    <t>Фізичне виховання</t>
  </si>
  <si>
    <t>с*</t>
  </si>
  <si>
    <t>Етика та естетика</t>
  </si>
  <si>
    <t>Правознавство</t>
  </si>
  <si>
    <t>Соціологія</t>
  </si>
  <si>
    <t>Взаємозамінність, стандартизація та технічні вимірювання</t>
  </si>
  <si>
    <t>Гідравліка, гідро- та пневмоприводи</t>
  </si>
  <si>
    <t>Деталі машин</t>
  </si>
  <si>
    <t>Деталі машин (курсовий проект)</t>
  </si>
  <si>
    <t>Електротехніка, електроніка та мікропроцесорна техніка</t>
  </si>
  <si>
    <t>Інформатика</t>
  </si>
  <si>
    <t>Матеріалознавство</t>
  </si>
  <si>
    <t>Нарисна геометрія, інженерна та комп'ютерна графіка</t>
  </si>
  <si>
    <t>Опір матеріалів</t>
  </si>
  <si>
    <t>Теоретична механіка</t>
  </si>
  <si>
    <t>Теорія механізмів та машин</t>
  </si>
  <si>
    <t>Теорія механізмів та машин (курсова робота)</t>
  </si>
  <si>
    <t xml:space="preserve">Теплофізичні процеси </t>
  </si>
  <si>
    <t>Технологічні основи машинобудування</t>
  </si>
  <si>
    <t>Фізика</t>
  </si>
  <si>
    <t>Хімія</t>
  </si>
  <si>
    <t>Механоскладальні дільниці та цехи у машинобудуванні</t>
  </si>
  <si>
    <t>Різальний інструмент</t>
  </si>
  <si>
    <t>Теоретичні основи технології виробництва деталей та складання машин</t>
  </si>
  <si>
    <t>Теорія різання</t>
  </si>
  <si>
    <t>Технологічна оснастка</t>
  </si>
  <si>
    <t>Технологічні методи виробництва заготовок деталей машин</t>
  </si>
  <si>
    <t>Технологія обробки типових деталей  та складання машин</t>
  </si>
  <si>
    <t>Розмірне моделювання і аналіз технологічних процесів</t>
  </si>
  <si>
    <t>Теорія автоматичного управління</t>
  </si>
  <si>
    <t>Основи САПР</t>
  </si>
  <si>
    <t xml:space="preserve"> </t>
  </si>
  <si>
    <t>Ознайомча практика</t>
  </si>
  <si>
    <t>Виробнича практика (технологічна)</t>
  </si>
  <si>
    <t xml:space="preserve">Виробнича практика (конструкторсько-технологічна)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</si>
  <si>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</si>
  <si>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</si>
  <si>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</si>
  <si>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</si>
  <si>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</si>
  <si>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</si>
  <si>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</si>
  <si>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</si>
  <si>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Експлуатація і обслуговування машин</t>
  </si>
  <si>
    <t>Історія науки і техніки</t>
  </si>
  <si>
    <t>Основи економічної теорії</t>
  </si>
  <si>
    <t>123+8 по 18 год</t>
  </si>
  <si>
    <t>Разом п.1.1:</t>
  </si>
  <si>
    <t>Разом :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</si>
  <si>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</si>
  <si>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</si>
  <si>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</si>
  <si>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</si>
  <si>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 xml:space="preserve"> Т</t>
  </si>
  <si>
    <t>І . ГРАФІК НАВЧАЛЬНОГО ПРОЦЕСУ</t>
  </si>
  <si>
    <t>Т/П</t>
  </si>
  <si>
    <t>Т/Д</t>
  </si>
  <si>
    <t>ЗД</t>
  </si>
  <si>
    <t>47</t>
  </si>
  <si>
    <t>199</t>
  </si>
  <si>
    <t>Менеджмент та організація виробництва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</si>
  <si>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</si>
  <si>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</si>
  <si>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</si>
  <si>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</si>
  <si>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</si>
  <si>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</si>
  <si>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</si>
  <si>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</si>
  <si>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</si>
  <si>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</si>
  <si>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</si>
  <si>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</si>
  <si>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</si>
  <si>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</si>
  <si>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</si>
  <si>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</si>
  <si>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</si>
  <si>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</si>
  <si>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</si>
  <si>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</si>
  <si>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</si>
  <si>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</si>
  <si>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</si>
  <si>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</si>
  <si>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</si>
  <si>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</si>
  <si>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</si>
  <si>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</si>
  <si>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</si>
  <si>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</si>
  <si>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</si>
  <si>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</si>
  <si>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</si>
  <si>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</si>
  <si>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</si>
  <si>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</si>
  <si>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</si>
  <si>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</si>
  <si>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Виконання дипломн. проекту</t>
  </si>
  <si>
    <t>Держ. атест.</t>
  </si>
  <si>
    <t>Назва
 практики</t>
  </si>
  <si>
    <t>Форма державної атестації (екзамен, дипломний проект (робота))</t>
  </si>
  <si>
    <t>С.В. Ковалевський</t>
  </si>
  <si>
    <t>Декан факультету ФІТО</t>
  </si>
  <si>
    <t>О.Г. Гринь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</si>
  <si>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</si>
  <si>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</si>
  <si>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</si>
  <si>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</si>
  <si>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</si>
  <si>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</si>
  <si>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</si>
  <si>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</si>
  <si>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</si>
  <si>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</si>
  <si>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</si>
  <si>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</si>
  <si>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</si>
  <si>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</si>
  <si>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</si>
  <si>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</si>
  <si>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</si>
  <si>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</si>
  <si>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1.2.4</t>
  </si>
  <si>
    <t>1.2.6</t>
  </si>
  <si>
    <t>1.2.7</t>
  </si>
  <si>
    <t>1.2.8</t>
  </si>
  <si>
    <t>1.2.9</t>
  </si>
  <si>
    <t>2.1.1</t>
  </si>
  <si>
    <t>2.1.2</t>
  </si>
  <si>
    <t>2.1.3</t>
  </si>
  <si>
    <t>2.1.4</t>
  </si>
  <si>
    <t>2.1.5</t>
  </si>
  <si>
    <t xml:space="preserve">      </t>
  </si>
  <si>
    <t>4.1</t>
  </si>
  <si>
    <t>Разом 4:</t>
  </si>
  <si>
    <t>4. ДЕРЖАВНА АТЕСТАЦІЯ</t>
  </si>
  <si>
    <t>Основи охорони праці та безпека життєдіяльності</t>
  </si>
  <si>
    <t>1.2.2</t>
  </si>
  <si>
    <t>1.2.6.1</t>
  </si>
  <si>
    <t>1.2.6.2</t>
  </si>
  <si>
    <t>2.1.6</t>
  </si>
  <si>
    <t>2.1.7</t>
  </si>
  <si>
    <t>2.1.8</t>
  </si>
  <si>
    <t>2.1.9</t>
  </si>
  <si>
    <t>2.1.10</t>
  </si>
  <si>
    <t>Основи інформаційних технологій та пакети прикладних програм</t>
  </si>
  <si>
    <t>2.2.2.1</t>
  </si>
  <si>
    <t>1.2.2.1</t>
  </si>
  <si>
    <t>1.2.2.2</t>
  </si>
  <si>
    <t>1.2.4.1</t>
  </si>
  <si>
    <t>1.2.4.2</t>
  </si>
  <si>
    <t>2.3.1.1</t>
  </si>
  <si>
    <t>2.3.1.2</t>
  </si>
  <si>
    <t>2.3.1.3</t>
  </si>
  <si>
    <t>2.3.1.3.1</t>
  </si>
  <si>
    <t>2.3.1.4</t>
  </si>
  <si>
    <t>2.3.1.5</t>
  </si>
  <si>
    <t>2.3.1.6</t>
  </si>
  <si>
    <t>2.3.1.6.1</t>
  </si>
  <si>
    <t>2.3.1.6.2</t>
  </si>
  <si>
    <t>2.3.1.8</t>
  </si>
  <si>
    <t>Т</t>
  </si>
  <si>
    <t>Основи  наукових досліджень</t>
  </si>
  <si>
    <t>Безпека життєдіяльності</t>
  </si>
  <si>
    <t xml:space="preserve">Історія України </t>
  </si>
  <si>
    <t>2</t>
  </si>
  <si>
    <t>Вища математика</t>
  </si>
  <si>
    <t xml:space="preserve">Іноземна мова (за професійним спрямуванням) </t>
  </si>
  <si>
    <t>Зав. кафедри ТМ</t>
  </si>
  <si>
    <t>Наукові дослідження в технології машинобудування</t>
  </si>
  <si>
    <t>2.3.1.2.2</t>
  </si>
  <si>
    <t xml:space="preserve">2.3.1.2.3  </t>
  </si>
  <si>
    <t>Обладнання механоскладального виробництва</t>
  </si>
  <si>
    <t>2.3.1.3.2</t>
  </si>
  <si>
    <t>Обслуговування високотехнологічних комплексів</t>
  </si>
  <si>
    <t>Пакети прикладних програм</t>
  </si>
  <si>
    <t>2.3.1.4.2</t>
  </si>
  <si>
    <t>2.3.1.4.1</t>
  </si>
  <si>
    <t>2.3.1.4.1.1</t>
  </si>
  <si>
    <t>2.3.1.4.1.2</t>
  </si>
  <si>
    <t>Проектування технологічних процесів</t>
  </si>
  <si>
    <t>2.3.1.5.1</t>
  </si>
  <si>
    <t>2.3.1.5.2</t>
  </si>
  <si>
    <t>2.3.1.5.2.1</t>
  </si>
  <si>
    <t>2.3.1.5.2.2</t>
  </si>
  <si>
    <t>2.3.1.5.3</t>
  </si>
  <si>
    <t>Технології формоутворення деталей машин</t>
  </si>
  <si>
    <t>Технологічне оснащення механоскладального виробництва</t>
  </si>
  <si>
    <t>2.3.1.6.2.1</t>
  </si>
  <si>
    <t>2.3.1.6.2.2</t>
  </si>
  <si>
    <t>2.3.1.7</t>
  </si>
  <si>
    <t>2.3.1.7.1</t>
  </si>
  <si>
    <t>2.3.1.7.1.1</t>
  </si>
  <si>
    <t>2.3.1.7.1.2</t>
  </si>
  <si>
    <t>2.3.1.7.2</t>
  </si>
  <si>
    <t>2.3.1.7.2.1</t>
  </si>
  <si>
    <t>2.3.1.7.2.2</t>
  </si>
  <si>
    <t>2.3.1.8.1</t>
  </si>
  <si>
    <t>2.3.1.8.2</t>
  </si>
  <si>
    <t>Разом 3.1 :</t>
  </si>
  <si>
    <t>3.1.1</t>
  </si>
  <si>
    <t>3.1.2</t>
  </si>
  <si>
    <t>3.1.3</t>
  </si>
  <si>
    <t>3.1.4</t>
  </si>
  <si>
    <t>3.1.5</t>
  </si>
  <si>
    <t>2.2.1.1</t>
  </si>
  <si>
    <t>2.2.1.2</t>
  </si>
  <si>
    <t>2.2.1.3</t>
  </si>
  <si>
    <t>2.2.1.3.1</t>
  </si>
  <si>
    <t>2.2.1.3.2</t>
  </si>
  <si>
    <t>2.2.1.3.2.1</t>
  </si>
  <si>
    <t>2.2.1.3.2.2</t>
  </si>
  <si>
    <t>2.2.1.4</t>
  </si>
  <si>
    <t>2.2.1.5</t>
  </si>
  <si>
    <t>2.2.1.6</t>
  </si>
  <si>
    <t>2.2.1.7</t>
  </si>
  <si>
    <t>2.2.1.8</t>
  </si>
  <si>
    <t>2.2.1.9</t>
  </si>
  <si>
    <t>2.2.1.10</t>
  </si>
  <si>
    <t>2.2.1.8.1</t>
  </si>
  <si>
    <t>2.2.1.8.2</t>
  </si>
  <si>
    <t>2.2.1.8.3</t>
  </si>
  <si>
    <t>2.2.1.4.2</t>
  </si>
  <si>
    <t>2.2.1.4.1</t>
  </si>
  <si>
    <t>1.2.2.3</t>
  </si>
  <si>
    <t>1.2.3</t>
  </si>
  <si>
    <t>1.2.3.1</t>
  </si>
  <si>
    <t>1.2.3.2</t>
  </si>
  <si>
    <t>1.2.3.3</t>
  </si>
  <si>
    <t>1.2.3.4</t>
  </si>
  <si>
    <t>1.2.4.3</t>
  </si>
  <si>
    <t>1.2.5</t>
  </si>
  <si>
    <t>1.2.5.1</t>
  </si>
  <si>
    <t>1.2.5.2</t>
  </si>
  <si>
    <t>1.2.5.3</t>
  </si>
  <si>
    <t>1.2.8.1</t>
  </si>
  <si>
    <t>1.2.8.2</t>
  </si>
  <si>
    <t>1.2.8.3</t>
  </si>
  <si>
    <t>Обладнання автоматизованого виробництва (ТМ)</t>
  </si>
  <si>
    <t>Обладнання та транспорт механообробних цехів (КМСІТ)</t>
  </si>
  <si>
    <t>1.1.1.5</t>
  </si>
  <si>
    <t>Вступ до навчального  процесу</t>
  </si>
  <si>
    <t>Примітка:    ф*, с* - факультатив (секційні заняття) ,                                 ** - щорічне оцінювання фізичної підготовки студентів</t>
  </si>
  <si>
    <t xml:space="preserve">Основи технічної творчості </t>
  </si>
  <si>
    <t>2.3.1.2.1.2</t>
  </si>
  <si>
    <t>Технологія конструкційних матеріалів</t>
  </si>
  <si>
    <t xml:space="preserve">Основи охорони праці </t>
  </si>
  <si>
    <t xml:space="preserve">Екологія </t>
  </si>
  <si>
    <t xml:space="preserve">Історія української культури </t>
  </si>
  <si>
    <t xml:space="preserve">Підприємницька діяльність та економіка підприємства </t>
  </si>
  <si>
    <t>Разом п.2.1:</t>
  </si>
  <si>
    <t>Героїчні особистості в Україні</t>
  </si>
  <si>
    <t>Господарське та трудове право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</si>
  <si>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</si>
  <si>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</si>
  <si>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</si>
  <si>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</si>
  <si>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</si>
  <si>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</si>
  <si>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</si>
  <si>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</si>
  <si>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>Технології психічної саморегуляції та взаємодії</t>
  </si>
  <si>
    <t xml:space="preserve">Психологія </t>
  </si>
  <si>
    <t>2.1.11</t>
  </si>
  <si>
    <t>Релігієзнавство</t>
  </si>
  <si>
    <t>2.1.12</t>
  </si>
  <si>
    <t>Ділова риторика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</si>
  <si>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</si>
  <si>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</si>
  <si>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</si>
  <si>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</si>
  <si>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</si>
  <si>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</si>
  <si>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</si>
  <si>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если 3 кредита - не соблюдено соотношение</t>
  </si>
  <si>
    <t>Розподіл годин на тиждень за курсами і семестрами</t>
  </si>
  <si>
    <t>Розподіл за семестрами</t>
  </si>
  <si>
    <t>2б</t>
  </si>
  <si>
    <t>2а</t>
  </si>
  <si>
    <t>4а</t>
  </si>
  <si>
    <t>4б</t>
  </si>
  <si>
    <t>6а</t>
  </si>
  <si>
    <t>6б</t>
  </si>
  <si>
    <t>8а</t>
  </si>
  <si>
    <t>8б</t>
  </si>
  <si>
    <t>2бд 2б**</t>
  </si>
  <si>
    <t>4б д  4б**</t>
  </si>
  <si>
    <t>5ф*6б дф*6б9**8а дф* 8б**</t>
  </si>
  <si>
    <t>2б д</t>
  </si>
  <si>
    <t>5,5</t>
  </si>
  <si>
    <t xml:space="preserve"> 7   7  </t>
  </si>
  <si>
    <t>4б л</t>
  </si>
  <si>
    <t>6б л</t>
  </si>
  <si>
    <t>Семестр</t>
  </si>
  <si>
    <t>ПК</t>
  </si>
  <si>
    <t>C/K</t>
  </si>
  <si>
    <t>3 семестр</t>
  </si>
  <si>
    <t>4а семестр</t>
  </si>
  <si>
    <t>4б семестр</t>
  </si>
  <si>
    <t>5 семестр</t>
  </si>
  <si>
    <t>6а семестр</t>
  </si>
  <si>
    <t>6б семестр</t>
  </si>
  <si>
    <t>мпф</t>
  </si>
  <si>
    <t>1 к</t>
  </si>
  <si>
    <t>2 к</t>
  </si>
  <si>
    <t>3 к</t>
  </si>
  <si>
    <t>4 к</t>
  </si>
  <si>
    <t>5</t>
  </si>
  <si>
    <t>Українська мова (за професійним спрямуванням) (ТМ і ОТП)</t>
  </si>
  <si>
    <r>
      <t>Теоретичні основи технології виробництва деталей та складання машин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(курсова робота)</t>
    </r>
  </si>
  <si>
    <t xml:space="preserve">V. План навчального процесу на 2018/2019 навчальний рік      </t>
  </si>
  <si>
    <t>2.2.2.2</t>
  </si>
  <si>
    <t>2.2.1.7.1</t>
  </si>
  <si>
    <t>2.2.1.7.2</t>
  </si>
  <si>
    <t>2.2.1.7.3</t>
  </si>
  <si>
    <t>" 29 "  березня          2018 р.</t>
  </si>
  <si>
    <t>протокол № 8</t>
  </si>
  <si>
    <t>* 1 доба на тиждень навчального семестру</t>
  </si>
  <si>
    <t>1. ЦИКЛ ЗАГАЛЬНОЇ ПІДГОТОВКИ</t>
  </si>
  <si>
    <t>1.1.  Навчальні дисципліни загальної підготовки (за вибором студентів)</t>
  </si>
  <si>
    <t>Фізико-математичні навчальні дисципліни 
(блок 1)</t>
  </si>
  <si>
    <t>Історичні навчальні дисципліни (блок 2)</t>
  </si>
  <si>
    <t>Україномовні навчальні дисципліни (блок 3)</t>
  </si>
  <si>
    <t>Філософські навчальні дисципліни (блок 4)</t>
  </si>
  <si>
    <t>Психологічні навчальні дисципліни (блок 5)</t>
  </si>
  <si>
    <t>Правові навчальні дисципліни (блок 6)</t>
  </si>
  <si>
    <t>Соціально-гуманітарні навчальні дисципліни (блок 7)</t>
  </si>
  <si>
    <t>2а семестр</t>
  </si>
  <si>
    <t>2б семестр</t>
  </si>
  <si>
    <t>Вища математика. Частина 2.</t>
  </si>
  <si>
    <t>Фізика. Частина 2.</t>
  </si>
  <si>
    <t>3,4б,5,6б</t>
  </si>
  <si>
    <t>тр 1</t>
  </si>
  <si>
    <t>ин яз</t>
  </si>
  <si>
    <t>тр 2</t>
  </si>
  <si>
    <t>соц-гум ДВВ</t>
  </si>
  <si>
    <t>преддипл практ</t>
  </si>
  <si>
    <t>дипл проект</t>
  </si>
  <si>
    <t>уже есть проф дисц</t>
  </si>
  <si>
    <t>нужно еще</t>
  </si>
  <si>
    <t xml:space="preserve">Українська мова (за професійним спрямуванням). Частина 2 </t>
  </si>
  <si>
    <t>Мовна норма : прикладний аспект</t>
  </si>
  <si>
    <t>Політична історія України</t>
  </si>
  <si>
    <t>1.1 Навчальні дисципліни циклу загальної підготовки</t>
  </si>
  <si>
    <t>1.2. Навчальні дисципліни циклу загальної підготовки (за вибором студентів)</t>
  </si>
  <si>
    <t>3,4б,
5,6б</t>
  </si>
  <si>
    <t>2. ЦИКЛ ПРОФЕСІЙНОЇ  ПІДГОТОВКИ</t>
  </si>
  <si>
    <t>Дисципліни траекторій підготовки
 (7 сем.)</t>
  </si>
  <si>
    <t>Дисципліни траекторій підготовки
 (8а сем.)</t>
  </si>
  <si>
    <t>Траекторія підготовки "Технології машинобудування"</t>
  </si>
  <si>
    <t>Траекторія підготовки "Інтегровані комп'ютеризовані технології машинобудування"</t>
  </si>
  <si>
    <t>Разом</t>
  </si>
  <si>
    <t xml:space="preserve">2.1 Дисципліни професійної підготовки </t>
  </si>
  <si>
    <t>2.2. Навчальні дисципліни циклу професійної підготовки (за вибором студентів)</t>
  </si>
  <si>
    <t>7 семестр</t>
  </si>
  <si>
    <t>8а семестр</t>
  </si>
  <si>
    <t>8б семестр</t>
  </si>
  <si>
    <t>ПРАКТИЧНА ПІДГОТОВКА  (за вибором студентів)</t>
  </si>
  <si>
    <t xml:space="preserve">Додаток до плану навчального процесу на 2018/2019 навчальний рік.
Перелік дисциплін вільного вибору.      </t>
  </si>
  <si>
    <t>3</t>
  </si>
  <si>
    <t>1.1</t>
  </si>
  <si>
    <t>1.2</t>
  </si>
  <si>
    <t>1.3</t>
  </si>
  <si>
    <t>1.4</t>
  </si>
  <si>
    <t>1.5</t>
  </si>
  <si>
    <t>1.6</t>
  </si>
  <si>
    <t>2.1.  Навчальні дисципліни професійної підготовки (за вибором студентів)</t>
  </si>
  <si>
    <t>Дисципліна 1. ……………</t>
  </si>
  <si>
    <t>Дисципліна 2. ……………</t>
  </si>
  <si>
    <t>Дисципліни за вибором студентів за  траекторіями підготовки</t>
  </si>
  <si>
    <t xml:space="preserve">3. 1 ПРАКТИЧНА ПІДГОТОВКА </t>
  </si>
  <si>
    <t>=СЧЁТЕСЛИ($C11:$C84;"1")+СЧЁТЕСЛИ($C91:$C98;"1")+СЧЁТЕСЛИ($C111:$C134;"1")+СЧЁТЕСЛИ($138:$C143;"1")</t>
  </si>
  <si>
    <t>экз</t>
  </si>
  <si>
    <t>зачет</t>
  </si>
  <si>
    <t>кп</t>
  </si>
  <si>
    <t>КР</t>
  </si>
  <si>
    <t>Фізико-математичні навчальні дисципліни (блок 1.1)</t>
  </si>
  <si>
    <t>Історичні навчальні дисципліни 
(блок 1.2)</t>
  </si>
  <si>
    <t>Україномовні навчальні дисципліни
(блок 1.3)</t>
  </si>
  <si>
    <t>Філософські навчальні дисципліни
 (блок 1.4)</t>
  </si>
  <si>
    <t>Психологічні навчальні дисципліни
 (блок 1.5)</t>
  </si>
  <si>
    <t>Соціально-гуманітарні навчальні навчальні дисципліни
 (блок 1.6)</t>
  </si>
  <si>
    <t>Правові навчальні дисципліни 
(блок 1.7)</t>
  </si>
  <si>
    <t>Соціально-гуманітарні навчальні 
дисципліни (блок 1.8)</t>
  </si>
  <si>
    <t>Історичні навчальні дисципліни (блок 1.2)</t>
  </si>
  <si>
    <t>Україномовні навчальні дисципліни (блок 1.3)</t>
  </si>
  <si>
    <t>Філософські навчальні дисципліни (блок 1.4)</t>
  </si>
  <si>
    <t>Психологічні навчальні дисципліни (блок 1.5)</t>
  </si>
  <si>
    <t>Соціально-гуманітарні навчальні дисципліни дисципліни (блок 1.6)</t>
  </si>
  <si>
    <t>Правові навчальні дисципліни (блок 1.7)</t>
  </si>
  <si>
    <t>Соціально-гуманітарні навчальні дисципліни (блок 1.8)</t>
  </si>
  <si>
    <t>Навчальні дисципліни з технології формоутворення деталей машин (блок 2.1)</t>
  </si>
  <si>
    <t>Навчальні дисципліни з обладнання механоскладального виробництва (блок 2.2)</t>
  </si>
  <si>
    <t>Навчальні дисципліни з технологічного оснащення механоскладального виробництва (блок 2.3)</t>
  </si>
  <si>
    <t>Навчальні дисципліни з проектування технологічних процесів (блок 2.4)</t>
  </si>
  <si>
    <t>Навчальні дисципліни з комп'ютерного проектування (блок 2.5)</t>
  </si>
  <si>
    <t>Навчальні дисципліни з технологічнего оснащення механоскладального виробництва (блок 2.3)</t>
  </si>
  <si>
    <t>Дисципліна 1 …..</t>
  </si>
  <si>
    <t>Дисципліна 2 …..</t>
  </si>
  <si>
    <t>Дисципліна 3 …..</t>
  </si>
  <si>
    <t>дисципліни 2а семестру</t>
  </si>
  <si>
    <t>дисципліни 2б семестру</t>
  </si>
  <si>
    <t>дисципліни 3 семестру</t>
  </si>
  <si>
    <t>дисципліни 4а семестру</t>
  </si>
  <si>
    <t>дисципліни 4б семестру</t>
  </si>
  <si>
    <t>дисципліни 5 семестру</t>
  </si>
  <si>
    <t>дисципліни 6а семестру</t>
  </si>
  <si>
    <t>1.1.5.1</t>
  </si>
  <si>
    <t>1.1.5.2</t>
  </si>
  <si>
    <t>1.1.7</t>
  </si>
  <si>
    <t>1.1.7.1</t>
  </si>
  <si>
    <t>1.1.7.2</t>
  </si>
  <si>
    <t>1.1.8</t>
  </si>
  <si>
    <t>1.1.9</t>
  </si>
  <si>
    <t>1.1.10</t>
  </si>
  <si>
    <t>1.1.11</t>
  </si>
  <si>
    <t>2.1.6.1</t>
  </si>
  <si>
    <t>2.1.6.2</t>
  </si>
  <si>
    <t>2.1.7.1</t>
  </si>
  <si>
    <t>2.1.7.2</t>
  </si>
  <si>
    <t>№ з/п</t>
  </si>
  <si>
    <t>Вступ до спеціальності</t>
  </si>
  <si>
    <t xml:space="preserve">Анатомія людини з основами спортивної морфології. </t>
  </si>
  <si>
    <t>Фізіологія людини</t>
  </si>
  <si>
    <t>Фізіологія спорту</t>
  </si>
  <si>
    <t>Біохімія та біохімія спорту</t>
  </si>
  <si>
    <t xml:space="preserve">Основи медичних знань та охорони здоров’я. </t>
  </si>
  <si>
    <t xml:space="preserve">Перша долікарська допомога </t>
  </si>
  <si>
    <t>Нові інформаційні технології</t>
  </si>
  <si>
    <t>Теорія та методика викладання обраного виду спорта (курсова робота)</t>
  </si>
  <si>
    <t>2.1.2.1</t>
  </si>
  <si>
    <t>Теорія і методика фізичного виховання</t>
  </si>
  <si>
    <t>Теорія і методика фізичного виховання (курсова робота)</t>
  </si>
  <si>
    <t>2.1.2.2</t>
  </si>
  <si>
    <t>2.1.2.3</t>
  </si>
  <si>
    <t xml:space="preserve">Теорія і методика викладання легкої атлетики </t>
  </si>
  <si>
    <t xml:space="preserve">Теорія і методика викладання гімнастики </t>
  </si>
  <si>
    <t xml:space="preserve">Теорія і методика викладання спортивних ігор </t>
  </si>
  <si>
    <t>2.1.6.3</t>
  </si>
  <si>
    <t>Теорія і методика викладання плавання</t>
  </si>
  <si>
    <t>Теорія і методика викладання лижного спорту</t>
  </si>
  <si>
    <t xml:space="preserve">Теорія і методика викладання атлетизму </t>
  </si>
  <si>
    <t>2.1.8.1</t>
  </si>
  <si>
    <t>2.1.8.2</t>
  </si>
  <si>
    <t>Теорія і методика викладання фітнесу</t>
  </si>
  <si>
    <t>2.1.12.1</t>
  </si>
  <si>
    <t>2.1.12.2</t>
  </si>
  <si>
    <t>Педагогіка: загальна та спортивна</t>
  </si>
  <si>
    <t>2.1.13.1</t>
  </si>
  <si>
    <t>2.1.13.2</t>
  </si>
  <si>
    <t>Психологія: загальна та спортивна</t>
  </si>
  <si>
    <t>Історія фізичної культури</t>
  </si>
  <si>
    <t>Олімпійський і професійний спорт</t>
  </si>
  <si>
    <t>2.1.16</t>
  </si>
  <si>
    <t>Фізкультурно-спортивні споруди</t>
  </si>
  <si>
    <t>2.1.17</t>
  </si>
  <si>
    <t>Спортивна метрологія</t>
  </si>
  <si>
    <t>2.1.18</t>
  </si>
  <si>
    <t>Управління фізичною культурою і спортом</t>
  </si>
  <si>
    <t>2.1.19</t>
  </si>
  <si>
    <t>Основи наукових досліджень</t>
  </si>
  <si>
    <t>1 семестр</t>
  </si>
  <si>
    <t>Разом п.2.2:</t>
  </si>
  <si>
    <t>дисципліни 1 семестру</t>
  </si>
  <si>
    <t>Підвищення спортивної майстерності з обраного виду спорту</t>
  </si>
  <si>
    <t xml:space="preserve">Основи педагогічної майстерності </t>
  </si>
  <si>
    <t>Теорія і методика викладання туризму</t>
  </si>
  <si>
    <t>Теорія і методика викладання рухливих ігор</t>
  </si>
  <si>
    <t>Адаптивне фізичне виховання</t>
  </si>
  <si>
    <t>Фізична реабілітація з основами масажу</t>
  </si>
  <si>
    <t>Теорія і методика викладання єдиноборств</t>
  </si>
  <si>
    <t>Теорія і методика викладання скелелазіння</t>
  </si>
  <si>
    <t>1.2.1.2</t>
  </si>
  <si>
    <t>Навчальна ознайомча практика</t>
  </si>
  <si>
    <t xml:space="preserve">Виробнича практика </t>
  </si>
  <si>
    <t>Разом п.3.1:</t>
  </si>
  <si>
    <t>4.2</t>
  </si>
  <si>
    <t>Виконання дипломної роботи</t>
  </si>
  <si>
    <t>Захист дипломної роботи</t>
  </si>
  <si>
    <t>4.1 ДЕРЖАВНА АТЕСТАЦІЯ</t>
  </si>
  <si>
    <t>Разом п.4.1:</t>
  </si>
  <si>
    <t>Біохімія</t>
  </si>
  <si>
    <t>Біохімія спорту</t>
  </si>
  <si>
    <t>Психологія загальна</t>
  </si>
  <si>
    <t>Психологія спортивна</t>
  </si>
  <si>
    <t>Зав. кафедри ФВС</t>
  </si>
  <si>
    <t>О.М. Олійник</t>
  </si>
  <si>
    <t>Декан факультету ФЕМ</t>
  </si>
  <si>
    <t>Є.В. Мироненко</t>
  </si>
  <si>
    <r>
      <t xml:space="preserve">галузь знань: </t>
    </r>
    <r>
      <rPr>
        <b/>
        <sz val="18"/>
        <rFont val="Times New Roman"/>
        <family val="1"/>
      </rPr>
      <t>01 "Освіта / Педагогіка"</t>
    </r>
  </si>
  <si>
    <r>
      <t xml:space="preserve">підготовки: </t>
    </r>
    <r>
      <rPr>
        <b/>
        <sz val="18"/>
        <rFont val="Times New Roman"/>
        <family val="1"/>
      </rPr>
      <t>бакалавра за освітньо-професійною програмою 
"Фізична культура і спорт"</t>
    </r>
  </si>
  <si>
    <r>
      <t xml:space="preserve">спеціальність: </t>
    </r>
    <r>
      <rPr>
        <b/>
        <sz val="18"/>
        <rFont val="Times New Roman"/>
        <family val="1"/>
      </rPr>
      <t>017 "Фізична культура і спорт"</t>
    </r>
  </si>
  <si>
    <r>
      <t>випускова кафедра:</t>
    </r>
    <r>
      <rPr>
        <b/>
        <sz val="18"/>
        <rFont val="Times New Roman"/>
        <family val="1"/>
      </rPr>
      <t xml:space="preserve"> Фізичного виховання і спорту</t>
    </r>
  </si>
  <si>
    <t>Кваліфікація: бакалавр з фізичної культури і спорту</t>
  </si>
  <si>
    <t xml:space="preserve">Табірний збір з літніх видів спорту </t>
  </si>
  <si>
    <t>Дипломна робота</t>
  </si>
  <si>
    <t xml:space="preserve">Позначення: Т – теоретичне навчання; С – екзаменаційна сесія; ПК - проміжний контроль; П – практика; К – канікули; Д– дипломна робота; А – державна атестація </t>
  </si>
  <si>
    <t xml:space="preserve"> IV. ДЕРЖАВНА АТЕСТАЦІЯ</t>
  </si>
  <si>
    <t xml:space="preserve"> ІІІ. ПРАКТИКА</t>
  </si>
  <si>
    <t xml:space="preserve">       II. ЗВЕДЕНІ ДАНІ ПРО БЮДЖЕТ ЧАСУ, тижні</t>
  </si>
  <si>
    <t>24+8 по 16 год</t>
  </si>
  <si>
    <t>2+30 год*</t>
  </si>
  <si>
    <t>3+3 по 12 год</t>
  </si>
  <si>
    <t>Загальна теорія підготовки спортсмена</t>
  </si>
  <si>
    <t>Теорія і методика викладання обраного виду спорту</t>
  </si>
  <si>
    <t xml:space="preserve"> на базі ВНЗ 1 рівня</t>
  </si>
  <si>
    <t>на базі академії</t>
  </si>
  <si>
    <r>
      <t xml:space="preserve">Історія України </t>
    </r>
    <r>
      <rPr>
        <sz val="12"/>
        <rFont val="Times New Roman"/>
        <family val="1"/>
      </rPr>
      <t>на базі ВНЗ 1 рівня</t>
    </r>
  </si>
  <si>
    <r>
      <t>Українська мова (за проф. спр.)</t>
    </r>
    <r>
      <rPr>
        <sz val="12"/>
        <rFont val="Times New Roman"/>
        <family val="1"/>
      </rPr>
      <t xml:space="preserve"> на базі ВНЗ 1 рівня</t>
    </r>
  </si>
  <si>
    <t>Безпека життєдіяльності  на базі ВНЗ 1 рівня</t>
  </si>
  <si>
    <t>1.1.11.1</t>
  </si>
  <si>
    <t>1.1.11.2</t>
  </si>
  <si>
    <t>Оздоровча фізична культура та масовий спорт</t>
  </si>
  <si>
    <t>Педагогіка загальна</t>
  </si>
  <si>
    <t>Педагогіка спортивна</t>
  </si>
  <si>
    <r>
      <t xml:space="preserve">форма навчання:     </t>
    </r>
    <r>
      <rPr>
        <b/>
        <sz val="18"/>
        <rFont val="Times New Roman"/>
        <family val="1"/>
      </rPr>
      <t>денна зі скороченим терміном навчання</t>
    </r>
  </si>
  <si>
    <t>92+8 по 16 год</t>
  </si>
  <si>
    <t>8+30 год*</t>
  </si>
  <si>
    <t>на основі ОКР «Молодший спеціаліст»</t>
  </si>
  <si>
    <t>ісп.</t>
  </si>
  <si>
    <t>Основи охорони праці</t>
  </si>
  <si>
    <t>Основи охорони праці на базі ВНЗ 1 рівня</t>
  </si>
  <si>
    <t>1.1.11.3</t>
  </si>
  <si>
    <t>Спортивна медицина</t>
  </si>
  <si>
    <t>Спортивна гігієна</t>
  </si>
  <si>
    <t>Теорія і методика викладання спортивних танців</t>
  </si>
  <si>
    <t>Кількість кредитів EКТС на базі академії</t>
  </si>
  <si>
    <t>Кількість кредитів EКТС ВНЗ 1 рівня</t>
  </si>
  <si>
    <t>2.1.3.1</t>
  </si>
  <si>
    <t>2.1.3.2</t>
  </si>
  <si>
    <t>2.1.3.3</t>
  </si>
  <si>
    <t>2.1.3.4</t>
  </si>
  <si>
    <t>2.1.7.3</t>
  </si>
  <si>
    <t>2.1.9.1</t>
  </si>
  <si>
    <t>2.1.9.2</t>
  </si>
  <si>
    <t>Фізіологія людини та спорту</t>
  </si>
  <si>
    <t>Біомеханіка</t>
  </si>
  <si>
    <t>1.2.1.1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</si>
  <si>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</si>
  <si>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</si>
  <si>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</si>
  <si>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</si>
  <si>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</si>
  <si>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</si>
  <si>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</si>
  <si>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</si>
  <si>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</si>
  <si>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</si>
  <si>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</si>
  <si>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4а 4а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</si>
</sst>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 ;\-#,##0\ "/>
    <numFmt numFmtId="194" formatCode="#,##0_-;\-* #,##0_-;\ &quot;&quot;_-;_-@_-"/>
    <numFmt numFmtId="195" formatCode="#,##0.0;\-* #,##0.0_-;\ &quot;&quot;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#,##0.0\ &quot;₽&quot;"/>
    <numFmt numFmtId="202" formatCode="#,##0.0"/>
    <numFmt numFmtId="203" formatCode="0.000"/>
  </numFmts>
  <fonts count="7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8"/>
      <name val="Arial Cyr"/>
      <family val="2"/>
    </font>
    <font>
      <sz val="11"/>
      <name val="Times New Roman"/>
      <family val="1"/>
    </font>
    <font>
      <u val="single"/>
      <sz val="16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2"/>
      <color rgb="FF00B0F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22" fillId="3" borderId="0" applyNumberFormat="0" applyBorder="0" applyAlignment="0" applyProtection="0"/>
    <xf numFmtId="0" fontId="54" fillId="4" borderId="0" applyNumberFormat="0" applyBorder="0" applyAlignment="0" applyProtection="0"/>
    <xf numFmtId="0" fontId="22" fillId="5" borderId="0" applyNumberFormat="0" applyBorder="0" applyAlignment="0" applyProtection="0"/>
    <xf numFmtId="0" fontId="54" fillId="6" borderId="0" applyNumberFormat="0" applyBorder="0" applyAlignment="0" applyProtection="0"/>
    <xf numFmtId="0" fontId="22" fillId="7" borderId="0" applyNumberFormat="0" applyBorder="0" applyAlignment="0" applyProtection="0"/>
    <xf numFmtId="0" fontId="54" fillId="8" borderId="0" applyNumberFormat="0" applyBorder="0" applyAlignment="0" applyProtection="0"/>
    <xf numFmtId="0" fontId="22" fillId="9" borderId="0" applyNumberFormat="0" applyBorder="0" applyAlignment="0" applyProtection="0"/>
    <xf numFmtId="0" fontId="54" fillId="10" borderId="0" applyNumberFormat="0" applyBorder="0" applyAlignment="0" applyProtection="0"/>
    <xf numFmtId="0" fontId="22" fillId="11" borderId="0" applyNumberFormat="0" applyBorder="0" applyAlignment="0" applyProtection="0"/>
    <xf numFmtId="0" fontId="54" fillId="12" borderId="0" applyNumberFormat="0" applyBorder="0" applyAlignment="0" applyProtection="0"/>
    <xf numFmtId="0" fontId="22" fillId="13" borderId="0" applyNumberFormat="0" applyBorder="0" applyAlignment="0" applyProtection="0"/>
    <xf numFmtId="0" fontId="54" fillId="14" borderId="0" applyNumberFormat="0" applyBorder="0" applyAlignment="0" applyProtection="0"/>
    <xf numFmtId="0" fontId="22" fillId="15" borderId="0" applyNumberFormat="0" applyBorder="0" applyAlignment="0" applyProtection="0"/>
    <xf numFmtId="0" fontId="54" fillId="16" borderId="0" applyNumberFormat="0" applyBorder="0" applyAlignment="0" applyProtection="0"/>
    <xf numFmtId="0" fontId="22" fillId="17" borderId="0" applyNumberFormat="0" applyBorder="0" applyAlignment="0" applyProtection="0"/>
    <xf numFmtId="0" fontId="54" fillId="18" borderId="0" applyNumberFormat="0" applyBorder="0" applyAlignment="0" applyProtection="0"/>
    <xf numFmtId="0" fontId="22" fillId="19" borderId="0" applyNumberFormat="0" applyBorder="0" applyAlignment="0" applyProtection="0"/>
    <xf numFmtId="0" fontId="54" fillId="20" borderId="0" applyNumberFormat="0" applyBorder="0" applyAlignment="0" applyProtection="0"/>
    <xf numFmtId="0" fontId="22" fillId="9" borderId="0" applyNumberFormat="0" applyBorder="0" applyAlignment="0" applyProtection="0"/>
    <xf numFmtId="0" fontId="54" fillId="21" borderId="0" applyNumberFormat="0" applyBorder="0" applyAlignment="0" applyProtection="0"/>
    <xf numFmtId="0" fontId="22" fillId="15" borderId="0" applyNumberFormat="0" applyBorder="0" applyAlignment="0" applyProtection="0"/>
    <xf numFmtId="0" fontId="54" fillId="22" borderId="0" applyNumberFormat="0" applyBorder="0" applyAlignment="0" applyProtection="0"/>
    <xf numFmtId="0" fontId="22" fillId="23" borderId="0" applyNumberFormat="0" applyBorder="0" applyAlignment="0" applyProtection="0"/>
    <xf numFmtId="0" fontId="55" fillId="24" borderId="0" applyNumberFormat="0" applyBorder="0" applyAlignment="0" applyProtection="0"/>
    <xf numFmtId="0" fontId="23" fillId="25" borderId="0" applyNumberFormat="0" applyBorder="0" applyAlignment="0" applyProtection="0"/>
    <xf numFmtId="0" fontId="55" fillId="26" borderId="0" applyNumberFormat="0" applyBorder="0" applyAlignment="0" applyProtection="0"/>
    <xf numFmtId="0" fontId="23" fillId="17" borderId="0" applyNumberFormat="0" applyBorder="0" applyAlignment="0" applyProtection="0"/>
    <xf numFmtId="0" fontId="55" fillId="27" borderId="0" applyNumberFormat="0" applyBorder="0" applyAlignment="0" applyProtection="0"/>
    <xf numFmtId="0" fontId="23" fillId="19" borderId="0" applyNumberFormat="0" applyBorder="0" applyAlignment="0" applyProtection="0"/>
    <xf numFmtId="0" fontId="55" fillId="28" borderId="0" applyNumberFormat="0" applyBorder="0" applyAlignment="0" applyProtection="0"/>
    <xf numFmtId="0" fontId="23" fillId="29" borderId="0" applyNumberFormat="0" applyBorder="0" applyAlignment="0" applyProtection="0"/>
    <xf numFmtId="0" fontId="55" fillId="30" borderId="0" applyNumberFormat="0" applyBorder="0" applyAlignment="0" applyProtection="0"/>
    <xf numFmtId="0" fontId="23" fillId="31" borderId="0" applyNumberFormat="0" applyBorder="0" applyAlignment="0" applyProtection="0"/>
    <xf numFmtId="0" fontId="55" fillId="32" borderId="0" applyNumberFormat="0" applyBorder="0" applyAlignment="0" applyProtection="0"/>
    <xf numFmtId="0" fontId="23" fillId="33" borderId="0" applyNumberFormat="0" applyBorder="0" applyAlignment="0" applyProtection="0"/>
    <xf numFmtId="0" fontId="55" fillId="34" borderId="0" applyNumberFormat="0" applyBorder="0" applyAlignment="0" applyProtection="0"/>
    <xf numFmtId="0" fontId="23" fillId="35" borderId="0" applyNumberFormat="0" applyBorder="0" applyAlignment="0" applyProtection="0"/>
    <xf numFmtId="0" fontId="55" fillId="36" borderId="0" applyNumberFormat="0" applyBorder="0" applyAlignment="0" applyProtection="0"/>
    <xf numFmtId="0" fontId="23" fillId="37" borderId="0" applyNumberFormat="0" applyBorder="0" applyAlignment="0" applyProtection="0"/>
    <xf numFmtId="0" fontId="55" fillId="38" borderId="0" applyNumberFormat="0" applyBorder="0" applyAlignment="0" applyProtection="0"/>
    <xf numFmtId="0" fontId="23" fillId="39" borderId="0" applyNumberFormat="0" applyBorder="0" applyAlignment="0" applyProtection="0"/>
    <xf numFmtId="0" fontId="55" fillId="40" borderId="0" applyNumberFormat="0" applyBorder="0" applyAlignment="0" applyProtection="0"/>
    <xf numFmtId="0" fontId="23" fillId="29" borderId="0" applyNumberFormat="0" applyBorder="0" applyAlignment="0" applyProtection="0"/>
    <xf numFmtId="0" fontId="55" fillId="41" borderId="0" applyNumberFormat="0" applyBorder="0" applyAlignment="0" applyProtection="0"/>
    <xf numFmtId="0" fontId="23" fillId="31" borderId="0" applyNumberFormat="0" applyBorder="0" applyAlignment="0" applyProtection="0"/>
    <xf numFmtId="0" fontId="55" fillId="42" borderId="0" applyNumberFormat="0" applyBorder="0" applyAlignment="0" applyProtection="0"/>
    <xf numFmtId="0" fontId="23" fillId="43" borderId="0" applyNumberFormat="0" applyBorder="0" applyAlignment="0" applyProtection="0"/>
    <xf numFmtId="0" fontId="56" fillId="44" borderId="1" applyNumberFormat="0" applyAlignment="0" applyProtection="0"/>
    <xf numFmtId="0" fontId="24" fillId="13" borderId="2" applyNumberFormat="0" applyAlignment="0" applyProtection="0"/>
    <xf numFmtId="0" fontId="57" fillId="45" borderId="3" applyNumberFormat="0" applyAlignment="0" applyProtection="0"/>
    <xf numFmtId="0" fontId="25" fillId="46" borderId="4" applyNumberFormat="0" applyAlignment="0" applyProtection="0"/>
    <xf numFmtId="0" fontId="58" fillId="45" borderId="1" applyNumberFormat="0" applyAlignment="0" applyProtection="0"/>
    <xf numFmtId="0" fontId="26" fillId="46" borderId="2" applyNumberFormat="0" applyAlignment="0" applyProtection="0"/>
    <xf numFmtId="0" fontId="59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0" fillId="0" borderId="5" applyNumberFormat="0" applyFill="0" applyAlignment="0" applyProtection="0"/>
    <xf numFmtId="0" fontId="27" fillId="0" borderId="6" applyNumberFormat="0" applyFill="0" applyAlignment="0" applyProtection="0"/>
    <xf numFmtId="0" fontId="61" fillId="0" borderId="7" applyNumberFormat="0" applyFill="0" applyAlignment="0" applyProtection="0"/>
    <xf numFmtId="0" fontId="28" fillId="0" borderId="8" applyNumberFormat="0" applyFill="0" applyAlignment="0" applyProtection="0"/>
    <xf numFmtId="0" fontId="62" fillId="0" borderId="9" applyNumberFormat="0" applyFill="0" applyAlignment="0" applyProtection="0"/>
    <xf numFmtId="0" fontId="29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30" fillId="0" borderId="12" applyNumberFormat="0" applyFill="0" applyAlignment="0" applyProtection="0"/>
    <xf numFmtId="0" fontId="64" fillId="47" borderId="13" applyNumberFormat="0" applyAlignment="0" applyProtection="0"/>
    <xf numFmtId="0" fontId="31" fillId="48" borderId="14" applyNumberFormat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6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34" fillId="5" borderId="0" applyNumberFormat="0" applyBorder="0" applyAlignment="0" applyProtection="0"/>
    <xf numFmtId="0" fontId="6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70" fillId="0" borderId="17" applyNumberFormat="0" applyFill="0" applyAlignment="0" applyProtection="0"/>
    <xf numFmtId="0" fontId="36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2" fillId="54" borderId="0" applyNumberFormat="0" applyBorder="0" applyAlignment="0" applyProtection="0"/>
    <xf numFmtId="0" fontId="38" fillId="7" borderId="0" applyNumberFormat="0" applyBorder="0" applyAlignment="0" applyProtection="0"/>
  </cellStyleXfs>
  <cellXfs count="2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9" fontId="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>
      <alignment vertical="center" wrapText="1"/>
    </xf>
    <xf numFmtId="189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30" xfId="0" applyNumberFormat="1" applyFont="1" applyFill="1" applyBorder="1" applyAlignment="1" applyProtection="1">
      <alignment horizontal="center" vertical="center" wrapText="1"/>
      <protection/>
    </xf>
    <xf numFmtId="188" fontId="2" fillId="0" borderId="31" xfId="0" applyNumberFormat="1" applyFont="1" applyFill="1" applyBorder="1" applyAlignment="1" applyProtection="1">
      <alignment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30" xfId="0" applyNumberFormat="1" applyFont="1" applyFill="1" applyBorder="1" applyAlignment="1" applyProtection="1">
      <alignment vertical="center"/>
      <protection/>
    </xf>
    <xf numFmtId="188" fontId="2" fillId="0" borderId="24" xfId="0" applyNumberFormat="1" applyFont="1" applyFill="1" applyBorder="1" applyAlignment="1" applyProtection="1">
      <alignment vertical="center"/>
      <protection/>
    </xf>
    <xf numFmtId="188" fontId="2" fillId="0" borderId="32" xfId="0" applyNumberFormat="1" applyFont="1" applyFill="1" applyBorder="1" applyAlignment="1" applyProtection="1">
      <alignment vertical="center"/>
      <protection/>
    </xf>
    <xf numFmtId="190" fontId="9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1" fillId="0" borderId="0" xfId="88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90" fontId="6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8" fillId="0" borderId="33" xfId="0" applyNumberFormat="1" applyFont="1" applyFill="1" applyBorder="1" applyAlignment="1" applyProtection="1">
      <alignment horizontal="center" vertical="center"/>
      <protection/>
    </xf>
    <xf numFmtId="190" fontId="6" fillId="0" borderId="33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41" xfId="0" applyNumberFormat="1" applyFont="1" applyFill="1" applyBorder="1" applyAlignment="1" applyProtection="1">
      <alignment horizontal="center" vertical="center"/>
      <protection/>
    </xf>
    <xf numFmtId="190" fontId="2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left" vertical="center"/>
      <protection/>
    </xf>
    <xf numFmtId="188" fontId="6" fillId="0" borderId="42" xfId="0" applyNumberFormat="1" applyFont="1" applyFill="1" applyBorder="1" applyAlignment="1" applyProtection="1">
      <alignment vertical="center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42" xfId="0" applyNumberFormat="1" applyFont="1" applyFill="1" applyBorder="1" applyAlignment="1" applyProtection="1">
      <alignment vertical="center"/>
      <protection/>
    </xf>
    <xf numFmtId="190" fontId="2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42" xfId="0" applyNumberFormat="1" applyFont="1" applyFill="1" applyBorder="1" applyAlignment="1" applyProtection="1">
      <alignment vertical="center"/>
      <protection/>
    </xf>
    <xf numFmtId="190" fontId="6" fillId="0" borderId="42" xfId="0" applyNumberFormat="1" applyFont="1" applyFill="1" applyBorder="1" applyAlignment="1" applyProtection="1">
      <alignment vertical="center"/>
      <protection/>
    </xf>
    <xf numFmtId="1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88" fontId="2" fillId="0" borderId="25" xfId="0" applyNumberFormat="1" applyFont="1" applyFill="1" applyBorder="1" applyAlignment="1">
      <alignment horizontal="center" vertical="center" wrapText="1"/>
    </xf>
    <xf numFmtId="190" fontId="2" fillId="0" borderId="32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88" fontId="2" fillId="0" borderId="2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9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90" fontId="2" fillId="0" borderId="2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88" fontId="2" fillId="0" borderId="42" xfId="0" applyNumberFormat="1" applyFont="1" applyFill="1" applyBorder="1" applyAlignment="1">
      <alignment horizontal="center" vertical="center" wrapText="1"/>
    </xf>
    <xf numFmtId="1" fontId="2" fillId="0" borderId="42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190" fontId="2" fillId="0" borderId="2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88" fontId="6" fillId="0" borderId="19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top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90" fontId="6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47" xfId="0" applyNumberFormat="1" applyFont="1" applyFill="1" applyBorder="1" applyAlignment="1">
      <alignment horizontal="center" vertical="center" wrapText="1"/>
    </xf>
    <xf numFmtId="190" fontId="6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188" fontId="2" fillId="0" borderId="5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57" xfId="0" applyNumberFormat="1" applyFont="1" applyFill="1" applyBorder="1" applyAlignment="1">
      <alignment vertical="center" wrapText="1"/>
    </xf>
    <xf numFmtId="49" fontId="2" fillId="0" borderId="58" xfId="0" applyNumberFormat="1" applyFont="1" applyFill="1" applyBorder="1" applyAlignment="1">
      <alignment vertical="center" wrapText="1"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9" xfId="0" applyNumberFormat="1" applyFont="1" applyFill="1" applyBorder="1" applyAlignment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90" fontId="2" fillId="0" borderId="58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190" fontId="2" fillId="0" borderId="59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6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66" xfId="0" applyNumberFormat="1" applyFont="1" applyFill="1" applyBorder="1" applyAlignment="1" applyProtection="1">
      <alignment horizontal="center" vertical="center"/>
      <protection/>
    </xf>
    <xf numFmtId="0" fontId="6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8" xfId="0" applyNumberFormat="1" applyFont="1" applyFill="1" applyBorder="1" applyAlignment="1" applyProtection="1">
      <alignment horizontal="center" vertical="center"/>
      <protection/>
    </xf>
    <xf numFmtId="188" fontId="2" fillId="0" borderId="69" xfId="0" applyNumberFormat="1" applyFont="1" applyFill="1" applyBorder="1" applyAlignment="1" applyProtection="1">
      <alignment horizontal="center" vertical="center"/>
      <protection/>
    </xf>
    <xf numFmtId="188" fontId="2" fillId="0" borderId="70" xfId="0" applyNumberFormat="1" applyFont="1" applyFill="1" applyBorder="1" applyAlignment="1" applyProtection="1">
      <alignment horizontal="center" vertical="center"/>
      <protection/>
    </xf>
    <xf numFmtId="188" fontId="2" fillId="0" borderId="71" xfId="0" applyNumberFormat="1" applyFont="1" applyFill="1" applyBorder="1" applyAlignment="1" applyProtection="1">
      <alignment horizontal="center" vertical="center"/>
      <protection/>
    </xf>
    <xf numFmtId="188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189" fontId="2" fillId="0" borderId="74" xfId="0" applyNumberFormat="1" applyFont="1" applyFill="1" applyBorder="1" applyAlignment="1" applyProtection="1">
      <alignment horizontal="center" vertical="center"/>
      <protection/>
    </xf>
    <xf numFmtId="189" fontId="2" fillId="0" borderId="75" xfId="0" applyNumberFormat="1" applyFont="1" applyFill="1" applyBorder="1" applyAlignment="1" applyProtection="1">
      <alignment horizontal="center" vertical="center"/>
      <protection/>
    </xf>
    <xf numFmtId="189" fontId="2" fillId="0" borderId="76" xfId="0" applyNumberFormat="1" applyFont="1" applyFill="1" applyBorder="1" applyAlignment="1" applyProtection="1">
      <alignment horizontal="center" vertical="center"/>
      <protection/>
    </xf>
    <xf numFmtId="188" fontId="2" fillId="0" borderId="77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188" fontId="2" fillId="0" borderId="54" xfId="0" applyNumberFormat="1" applyFont="1" applyFill="1" applyBorder="1" applyAlignment="1" applyProtection="1">
      <alignment horizontal="center" vertical="center" wrapText="1"/>
      <protection/>
    </xf>
    <xf numFmtId="189" fontId="6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63" xfId="0" applyFont="1" applyFill="1" applyBorder="1" applyAlignment="1">
      <alignment horizontal="center" vertical="center" wrapText="1"/>
    </xf>
    <xf numFmtId="189" fontId="2" fillId="0" borderId="64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>
      <alignment horizontal="left" vertical="center" wrapText="1"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 applyProtection="1">
      <alignment horizontal="left" vertical="center"/>
      <protection/>
    </xf>
    <xf numFmtId="49" fontId="2" fillId="0" borderId="80" xfId="0" applyNumberFormat="1" applyFont="1" applyFill="1" applyBorder="1" applyAlignment="1" applyProtection="1">
      <alignment horizontal="left" vertical="center"/>
      <protection/>
    </xf>
    <xf numFmtId="49" fontId="2" fillId="0" borderId="57" xfId="0" applyNumberFormat="1" applyFont="1" applyFill="1" applyBorder="1" applyAlignment="1">
      <alignment horizontal="left" vertical="center" wrapText="1"/>
    </xf>
    <xf numFmtId="188" fontId="6" fillId="0" borderId="25" xfId="0" applyNumberFormat="1" applyFont="1" applyFill="1" applyBorder="1" applyAlignment="1">
      <alignment horizontal="center" vertical="center" wrapText="1"/>
    </xf>
    <xf numFmtId="188" fontId="6" fillId="0" borderId="54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88" fontId="6" fillId="0" borderId="47" xfId="0" applyNumberFormat="1" applyFont="1" applyFill="1" applyBorder="1" applyAlignment="1">
      <alignment horizontal="center" vertical="center" wrapText="1"/>
    </xf>
    <xf numFmtId="190" fontId="2" fillId="0" borderId="81" xfId="0" applyNumberFormat="1" applyFont="1" applyFill="1" applyBorder="1" applyAlignment="1" applyProtection="1">
      <alignment horizontal="center" vertical="center"/>
      <protection/>
    </xf>
    <xf numFmtId="190" fontId="2" fillId="0" borderId="82" xfId="0" applyNumberFormat="1" applyFont="1" applyFill="1" applyBorder="1" applyAlignment="1" applyProtection="1">
      <alignment horizontal="center" vertical="center"/>
      <protection/>
    </xf>
    <xf numFmtId="188" fontId="6" fillId="0" borderId="83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188" fontId="2" fillId="0" borderId="84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188" fontId="6" fillId="0" borderId="49" xfId="0" applyNumberFormat="1" applyFont="1" applyFill="1" applyBorder="1" applyAlignment="1">
      <alignment horizontal="center" vertical="center" wrapText="1"/>
    </xf>
    <xf numFmtId="190" fontId="6" fillId="0" borderId="58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1" fontId="6" fillId="0" borderId="86" xfId="0" applyNumberFormat="1" applyFont="1" applyFill="1" applyBorder="1" applyAlignment="1" applyProtection="1">
      <alignment horizontal="center" vertical="center"/>
      <protection/>
    </xf>
    <xf numFmtId="1" fontId="6" fillId="0" borderId="87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>
      <alignment horizontal="center" vertical="center" wrapText="1"/>
    </xf>
    <xf numFmtId="1" fontId="2" fillId="0" borderId="64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88" xfId="0" applyNumberFormat="1" applyFont="1" applyFill="1" applyBorder="1" applyAlignment="1">
      <alignment horizontal="center" vertical="center" wrapText="1"/>
    </xf>
    <xf numFmtId="1" fontId="2" fillId="0" borderId="89" xfId="0" applyNumberFormat="1" applyFont="1" applyFill="1" applyBorder="1" applyAlignment="1">
      <alignment horizontal="center" vertical="center" wrapText="1"/>
    </xf>
    <xf numFmtId="1" fontId="2" fillId="0" borderId="90" xfId="0" applyNumberFormat="1" applyFont="1" applyFill="1" applyBorder="1" applyAlignment="1">
      <alignment horizontal="center" vertical="center" wrapText="1"/>
    </xf>
    <xf numFmtId="190" fontId="6" fillId="0" borderId="28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>
      <alignment horizontal="center" vertical="center" wrapText="1"/>
    </xf>
    <xf numFmtId="0" fontId="11" fillId="0" borderId="0" xfId="93" applyNumberFormat="1" applyFont="1" applyFill="1" applyBorder="1" applyAlignment="1" applyProtection="1">
      <alignment horizontal="center" vertical="center"/>
      <protection hidden="1"/>
    </xf>
    <xf numFmtId="188" fontId="11" fillId="0" borderId="0" xfId="93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right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88" fontId="6" fillId="0" borderId="53" xfId="0" applyNumberFormat="1" applyFont="1" applyFill="1" applyBorder="1" applyAlignment="1">
      <alignment horizontal="center" vertical="center" wrapText="1"/>
    </xf>
    <xf numFmtId="188" fontId="2" fillId="0" borderId="53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0" fillId="0" borderId="92" xfId="91" applyFont="1" applyBorder="1" applyAlignment="1">
      <alignment horizontal="center" vertical="center"/>
      <protection/>
    </xf>
    <xf numFmtId="1" fontId="6" fillId="0" borderId="93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>
      <alignment horizontal="center" vertical="center" wrapText="1"/>
    </xf>
    <xf numFmtId="1" fontId="6" fillId="0" borderId="94" xfId="0" applyNumberFormat="1" applyFont="1" applyFill="1" applyBorder="1" applyAlignment="1" applyProtection="1">
      <alignment horizontal="center" vertical="center"/>
      <protection/>
    </xf>
    <xf numFmtId="1" fontId="6" fillId="0" borderId="93" xfId="0" applyNumberFormat="1" applyFont="1" applyFill="1" applyBorder="1" applyAlignment="1" applyProtection="1">
      <alignment horizontal="center" vertical="center"/>
      <protection/>
    </xf>
    <xf numFmtId="1" fontId="6" fillId="0" borderId="95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188" fontId="2" fillId="0" borderId="96" xfId="0" applyNumberFormat="1" applyFont="1" applyFill="1" applyBorder="1" applyAlignment="1" applyProtection="1">
      <alignment horizontal="left" vertical="center" wrapText="1"/>
      <protection/>
    </xf>
    <xf numFmtId="0" fontId="2" fillId="0" borderId="9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right" vertical="center"/>
      <protection/>
    </xf>
    <xf numFmtId="0" fontId="2" fillId="0" borderId="72" xfId="0" applyFont="1" applyFill="1" applyBorder="1" applyAlignment="1" applyProtection="1">
      <alignment horizontal="right" vertical="center"/>
      <protection/>
    </xf>
    <xf numFmtId="188" fontId="6" fillId="0" borderId="19" xfId="0" applyNumberFormat="1" applyFont="1" applyBorder="1" applyAlignment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49" fontId="8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>
      <alignment horizontal="center" vertical="center" wrapText="1"/>
    </xf>
    <xf numFmtId="190" fontId="9" fillId="0" borderId="98" xfId="0" applyNumberFormat="1" applyFont="1" applyFill="1" applyBorder="1" applyAlignment="1" applyProtection="1">
      <alignment horizontal="center" vertical="center"/>
      <protection/>
    </xf>
    <xf numFmtId="188" fontId="6" fillId="0" borderId="21" xfId="0" applyNumberFormat="1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49" fontId="8" fillId="0" borderId="99" xfId="0" applyNumberFormat="1" applyFont="1" applyFill="1" applyBorder="1" applyAlignment="1" applyProtection="1">
      <alignment horizontal="center" vertical="center"/>
      <protection/>
    </xf>
    <xf numFmtId="191" fontId="6" fillId="0" borderId="98" xfId="0" applyNumberFormat="1" applyFont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42" fillId="0" borderId="25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vertical="center" wrapText="1"/>
    </xf>
    <xf numFmtId="190" fontId="8" fillId="0" borderId="98" xfId="0" applyNumberFormat="1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21" xfId="0" applyNumberFormat="1" applyFont="1" applyFill="1" applyBorder="1" applyAlignment="1" applyProtection="1">
      <alignment horizontal="center" vertical="center"/>
      <protection/>
    </xf>
    <xf numFmtId="1" fontId="8" fillId="0" borderId="27" xfId="0" applyNumberFormat="1" applyFont="1" applyFill="1" applyBorder="1" applyAlignment="1" applyProtection="1">
      <alignment horizontal="center" vertical="center"/>
      <protection/>
    </xf>
    <xf numFmtId="188" fontId="8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49" fontId="2" fillId="0" borderId="100" xfId="0" applyNumberFormat="1" applyFont="1" applyFill="1" applyBorder="1" applyAlignment="1">
      <alignment vertical="center" wrapText="1"/>
    </xf>
    <xf numFmtId="0" fontId="2" fillId="0" borderId="101" xfId="0" applyNumberFormat="1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wrapText="1"/>
    </xf>
    <xf numFmtId="0" fontId="8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>
      <alignment horizontal="center" vertical="center" wrapText="1"/>
    </xf>
    <xf numFmtId="188" fontId="6" fillId="0" borderId="93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/>
    </xf>
    <xf numFmtId="1" fontId="2" fillId="0" borderId="101" xfId="0" applyNumberFormat="1" applyFont="1" applyFill="1" applyBorder="1" applyAlignment="1">
      <alignment horizontal="center" vertical="center" wrapText="1"/>
    </xf>
    <xf numFmtId="1" fontId="2" fillId="0" borderId="93" xfId="0" applyNumberFormat="1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1" fontId="2" fillId="0" borderId="102" xfId="0" applyNumberFormat="1" applyFont="1" applyFill="1" applyBorder="1" applyAlignment="1">
      <alignment horizontal="center" vertical="center" wrapText="1"/>
    </xf>
    <xf numFmtId="0" fontId="2" fillId="0" borderId="103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103" xfId="0" applyNumberFormat="1" applyFont="1" applyFill="1" applyBorder="1" applyAlignment="1">
      <alignment horizontal="center" vertical="center"/>
    </xf>
    <xf numFmtId="188" fontId="6" fillId="0" borderId="104" xfId="0" applyNumberFormat="1" applyFont="1" applyFill="1" applyBorder="1" applyAlignment="1">
      <alignment horizontal="center" vertical="center" wrapText="1"/>
    </xf>
    <xf numFmtId="1" fontId="6" fillId="0" borderId="104" xfId="0" applyNumberFormat="1" applyFont="1" applyFill="1" applyBorder="1" applyAlignment="1">
      <alignment horizontal="center" vertical="center"/>
    </xf>
    <xf numFmtId="0" fontId="6" fillId="0" borderId="104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0" fontId="2" fillId="0" borderId="106" xfId="0" applyNumberFormat="1" applyFont="1" applyFill="1" applyBorder="1" applyAlignment="1">
      <alignment horizontal="center" vertical="center" wrapText="1"/>
    </xf>
    <xf numFmtId="1" fontId="2" fillId="0" borderId="104" xfId="0" applyNumberFormat="1" applyFont="1" applyFill="1" applyBorder="1" applyAlignment="1">
      <alignment horizontal="center" vertical="center" wrapText="1"/>
    </xf>
    <xf numFmtId="0" fontId="2" fillId="0" borderId="105" xfId="0" applyNumberFormat="1" applyFont="1" applyFill="1" applyBorder="1" applyAlignment="1">
      <alignment horizontal="center" vertical="center" wrapText="1"/>
    </xf>
    <xf numFmtId="0" fontId="2" fillId="0" borderId="104" xfId="0" applyNumberFormat="1" applyFont="1" applyFill="1" applyBorder="1" applyAlignment="1">
      <alignment horizontal="center" vertical="center" wrapText="1"/>
    </xf>
    <xf numFmtId="1" fontId="2" fillId="0" borderId="106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2" fontId="2" fillId="0" borderId="107" xfId="0" applyNumberFormat="1" applyFont="1" applyFill="1" applyBorder="1" applyAlignment="1" applyProtection="1">
      <alignment horizontal="left" vertical="center" wrapText="1"/>
      <protection/>
    </xf>
    <xf numFmtId="49" fontId="2" fillId="0" borderId="108" xfId="0" applyNumberFormat="1" applyFont="1" applyFill="1" applyBorder="1" applyAlignment="1">
      <alignment vertical="center" wrapText="1"/>
    </xf>
    <xf numFmtId="2" fontId="2" fillId="0" borderId="109" xfId="0" applyNumberFormat="1" applyFont="1" applyFill="1" applyBorder="1" applyAlignment="1" applyProtection="1">
      <alignment horizontal="left" vertical="center" wrapText="1"/>
      <protection/>
    </xf>
    <xf numFmtId="1" fontId="6" fillId="0" borderId="110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 applyProtection="1">
      <alignment horizontal="center" vertical="center"/>
      <protection/>
    </xf>
    <xf numFmtId="1" fontId="6" fillId="0" borderId="11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0" borderId="21" xfId="0" applyNumberFormat="1" applyFont="1" applyFill="1" applyBorder="1" applyAlignment="1">
      <alignment horizontal="right" vertical="center" wrapText="1"/>
    </xf>
    <xf numFmtId="49" fontId="2" fillId="0" borderId="44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right" vertical="center" wrapText="1"/>
    </xf>
    <xf numFmtId="189" fontId="6" fillId="0" borderId="53" xfId="0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0" borderId="112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190" fontId="6" fillId="55" borderId="0" xfId="0" applyNumberFormat="1" applyFont="1" applyFill="1" applyBorder="1" applyAlignment="1">
      <alignment horizontal="center" vertical="center"/>
    </xf>
    <xf numFmtId="2" fontId="2" fillId="0" borderId="113" xfId="0" applyNumberFormat="1" applyFont="1" applyFill="1" applyBorder="1" applyAlignment="1" applyProtection="1">
      <alignment horizontal="left" vertical="center" wrapText="1"/>
      <protection/>
    </xf>
    <xf numFmtId="188" fontId="6" fillId="0" borderId="35" xfId="0" applyNumberFormat="1" applyFont="1" applyFill="1" applyBorder="1" applyAlignment="1">
      <alignment horizontal="center" vertical="center" wrapText="1"/>
    </xf>
    <xf numFmtId="188" fontId="2" fillId="0" borderId="53" xfId="0" applyNumberFormat="1" applyFont="1" applyFill="1" applyBorder="1" applyAlignment="1" applyProtection="1">
      <alignment horizontal="center" vertical="center" wrapText="1"/>
      <protection/>
    </xf>
    <xf numFmtId="1" fontId="6" fillId="0" borderId="101" xfId="0" applyNumberFormat="1" applyFont="1" applyFill="1" applyBorder="1" applyAlignment="1" applyProtection="1">
      <alignment horizontal="center" vertical="center"/>
      <protection/>
    </xf>
    <xf numFmtId="1" fontId="6" fillId="0" borderId="114" xfId="0" applyNumberFormat="1" applyFont="1" applyFill="1" applyBorder="1" applyAlignment="1" applyProtection="1">
      <alignment horizontal="center" vertical="center"/>
      <protection/>
    </xf>
    <xf numFmtId="49" fontId="2" fillId="0" borderId="87" xfId="0" applyNumberFormat="1" applyFont="1" applyFill="1" applyBorder="1" applyAlignment="1">
      <alignment horizontal="left" vertical="center" wrapText="1"/>
    </xf>
    <xf numFmtId="49" fontId="2" fillId="0" borderId="95" xfId="0" applyNumberFormat="1" applyFont="1" applyFill="1" applyBorder="1" applyAlignment="1">
      <alignment horizontal="left" vertical="center" wrapText="1"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114" xfId="0" applyNumberFormat="1" applyFont="1" applyFill="1" applyBorder="1" applyAlignment="1" applyProtection="1">
      <alignment horizontal="center" vertical="center"/>
      <protection/>
    </xf>
    <xf numFmtId="0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91" xfId="0" applyNumberFormat="1" applyFont="1" applyFill="1" applyBorder="1" applyAlignment="1" applyProtection="1">
      <alignment horizontal="left" vertical="center" wrapText="1"/>
      <protection/>
    </xf>
    <xf numFmtId="0" fontId="39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88" fontId="6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91" fontId="2" fillId="56" borderId="35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20" xfId="0" applyNumberFormat="1" applyFont="1" applyFill="1" applyBorder="1" applyAlignment="1">
      <alignment horizontal="righ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188" fontId="2" fillId="55" borderId="19" xfId="0" applyNumberFormat="1" applyFont="1" applyFill="1" applyBorder="1" applyAlignment="1">
      <alignment horizontal="center" vertical="center" wrapText="1"/>
    </xf>
    <xf numFmtId="0" fontId="2" fillId="55" borderId="21" xfId="0" applyFont="1" applyFill="1" applyBorder="1" applyAlignment="1">
      <alignment horizontal="center" vertical="center" wrapText="1"/>
    </xf>
    <xf numFmtId="188" fontId="6" fillId="55" borderId="25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49" fontId="2" fillId="55" borderId="21" xfId="0" applyNumberFormat="1" applyFont="1" applyFill="1" applyBorder="1" applyAlignment="1">
      <alignment horizontal="right" vertical="center" wrapText="1"/>
    </xf>
    <xf numFmtId="0" fontId="2" fillId="55" borderId="27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189" fontId="2" fillId="55" borderId="21" xfId="0" applyNumberFormat="1" applyFont="1" applyFill="1" applyBorder="1" applyAlignment="1" applyProtection="1">
      <alignment horizontal="center" vertical="center"/>
      <protection/>
    </xf>
    <xf numFmtId="1" fontId="2" fillId="55" borderId="19" xfId="0" applyNumberFormat="1" applyFont="1" applyFill="1" applyBorder="1" applyAlignment="1">
      <alignment horizontal="center" vertical="center" wrapText="1"/>
    </xf>
    <xf numFmtId="1" fontId="2" fillId="55" borderId="27" xfId="0" applyNumberFormat="1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right" vertical="center" wrapText="1"/>
    </xf>
    <xf numFmtId="0" fontId="2" fillId="55" borderId="26" xfId="0" applyFont="1" applyFill="1" applyBorder="1" applyAlignment="1">
      <alignment horizontal="center" vertical="center" wrapText="1"/>
    </xf>
    <xf numFmtId="190" fontId="2" fillId="55" borderId="40" xfId="0" applyNumberFormat="1" applyFont="1" applyFill="1" applyBorder="1" applyAlignment="1" applyProtection="1">
      <alignment horizontal="center" vertical="center"/>
      <protection/>
    </xf>
    <xf numFmtId="0" fontId="2" fillId="55" borderId="20" xfId="0" applyFont="1" applyFill="1" applyBorder="1" applyAlignment="1">
      <alignment horizontal="center" vertical="center" wrapText="1"/>
    </xf>
    <xf numFmtId="1" fontId="2" fillId="55" borderId="26" xfId="0" applyNumberFormat="1" applyFont="1" applyFill="1" applyBorder="1" applyAlignment="1">
      <alignment horizontal="center" vertical="center" wrapText="1"/>
    </xf>
    <xf numFmtId="190" fontId="8" fillId="55" borderId="40" xfId="0" applyNumberFormat="1" applyFont="1" applyFill="1" applyBorder="1" applyAlignment="1" applyProtection="1">
      <alignment horizontal="center" vertical="center"/>
      <protection/>
    </xf>
    <xf numFmtId="0" fontId="8" fillId="55" borderId="26" xfId="0" applyFont="1" applyFill="1" applyBorder="1" applyAlignment="1">
      <alignment horizontal="center" vertical="center" wrapText="1"/>
    </xf>
    <xf numFmtId="188" fontId="8" fillId="55" borderId="19" xfId="0" applyNumberFormat="1" applyFont="1" applyFill="1" applyBorder="1" applyAlignment="1">
      <alignment horizontal="center" vertical="center" wrapText="1"/>
    </xf>
    <xf numFmtId="1" fontId="8" fillId="55" borderId="19" xfId="0" applyNumberFormat="1" applyFont="1" applyFill="1" applyBorder="1" applyAlignment="1">
      <alignment horizontal="center" vertical="center" wrapText="1"/>
    </xf>
    <xf numFmtId="0" fontId="8" fillId="55" borderId="19" xfId="0" applyFont="1" applyFill="1" applyBorder="1" applyAlignment="1">
      <alignment horizontal="center" vertical="center" wrapText="1"/>
    </xf>
    <xf numFmtId="0" fontId="8" fillId="55" borderId="21" xfId="0" applyFont="1" applyFill="1" applyBorder="1" applyAlignment="1">
      <alignment horizontal="center" vertical="center" wrapText="1"/>
    </xf>
    <xf numFmtId="49" fontId="2" fillId="55" borderId="25" xfId="0" applyNumberFormat="1" applyFont="1" applyFill="1" applyBorder="1" applyAlignment="1">
      <alignment horizontal="left" vertical="center" wrapText="1"/>
    </xf>
    <xf numFmtId="49" fontId="6" fillId="55" borderId="116" xfId="0" applyNumberFormat="1" applyFont="1" applyFill="1" applyBorder="1" applyAlignment="1">
      <alignment vertical="center" wrapText="1"/>
    </xf>
    <xf numFmtId="49" fontId="8" fillId="55" borderId="117" xfId="0" applyNumberFormat="1" applyFont="1" applyFill="1" applyBorder="1" applyAlignment="1" applyProtection="1">
      <alignment horizontal="center" vertical="center"/>
      <protection/>
    </xf>
    <xf numFmtId="49" fontId="8" fillId="55" borderId="118" xfId="0" applyNumberFormat="1" applyFont="1" applyFill="1" applyBorder="1" applyAlignment="1" applyProtection="1">
      <alignment horizontal="center" vertical="center"/>
      <protection/>
    </xf>
    <xf numFmtId="49" fontId="8" fillId="55" borderId="119" xfId="0" applyNumberFormat="1" applyFont="1" applyFill="1" applyBorder="1" applyAlignment="1" applyProtection="1">
      <alignment horizontal="center" vertical="center"/>
      <protection/>
    </xf>
    <xf numFmtId="49" fontId="8" fillId="55" borderId="120" xfId="0" applyNumberFormat="1" applyFont="1" applyFill="1" applyBorder="1" applyAlignment="1" applyProtection="1">
      <alignment horizontal="center" vertical="center"/>
      <protection/>
    </xf>
    <xf numFmtId="49" fontId="8" fillId="55" borderId="116" xfId="0" applyNumberFormat="1" applyFont="1" applyFill="1" applyBorder="1" applyAlignment="1" applyProtection="1">
      <alignment horizontal="center" vertical="center"/>
      <protection/>
    </xf>
    <xf numFmtId="0" fontId="2" fillId="55" borderId="21" xfId="0" applyFont="1" applyFill="1" applyBorder="1" applyAlignment="1">
      <alignment horizontal="right" vertical="center" wrapText="1"/>
    </xf>
    <xf numFmtId="0" fontId="8" fillId="55" borderId="20" xfId="0" applyNumberFormat="1" applyFont="1" applyFill="1" applyBorder="1" applyAlignment="1" applyProtection="1">
      <alignment horizontal="center" vertical="center"/>
      <protection/>
    </xf>
    <xf numFmtId="190" fontId="9" fillId="55" borderId="98" xfId="0" applyNumberFormat="1" applyFont="1" applyFill="1" applyBorder="1" applyAlignment="1" applyProtection="1">
      <alignment horizontal="center" vertical="center"/>
      <protection/>
    </xf>
    <xf numFmtId="1" fontId="9" fillId="55" borderId="26" xfId="0" applyNumberFormat="1" applyFont="1" applyFill="1" applyBorder="1" applyAlignment="1" applyProtection="1">
      <alignment horizontal="center" vertical="center"/>
      <protection/>
    </xf>
    <xf numFmtId="1" fontId="9" fillId="55" borderId="19" xfId="0" applyNumberFormat="1" applyFont="1" applyFill="1" applyBorder="1" applyAlignment="1" applyProtection="1">
      <alignment horizontal="center" vertical="center"/>
      <protection/>
    </xf>
    <xf numFmtId="1" fontId="9" fillId="55" borderId="21" xfId="0" applyNumberFormat="1" applyFont="1" applyFill="1" applyBorder="1" applyAlignment="1" applyProtection="1">
      <alignment horizontal="center" vertical="center"/>
      <protection/>
    </xf>
    <xf numFmtId="49" fontId="42" fillId="55" borderId="25" xfId="0" applyNumberFormat="1" applyFont="1" applyFill="1" applyBorder="1" applyAlignment="1">
      <alignment horizontal="left" vertical="center" wrapText="1"/>
    </xf>
    <xf numFmtId="49" fontId="2" fillId="55" borderId="58" xfId="0" applyNumberFormat="1" applyFont="1" applyFill="1" applyBorder="1" applyAlignment="1">
      <alignment vertical="center" wrapText="1"/>
    </xf>
    <xf numFmtId="0" fontId="2" fillId="55" borderId="55" xfId="0" applyNumberFormat="1" applyFont="1" applyFill="1" applyBorder="1" applyAlignment="1">
      <alignment horizontal="center" vertical="center"/>
    </xf>
    <xf numFmtId="0" fontId="2" fillId="55" borderId="19" xfId="0" applyNumberFormat="1" applyFont="1" applyFill="1" applyBorder="1" applyAlignment="1">
      <alignment horizontal="center" vertical="center"/>
    </xf>
    <xf numFmtId="0" fontId="2" fillId="55" borderId="54" xfId="0" applyNumberFormat="1" applyFont="1" applyFill="1" applyBorder="1" applyAlignment="1" applyProtection="1">
      <alignment horizontal="center" vertical="center"/>
      <protection/>
    </xf>
    <xf numFmtId="190" fontId="2" fillId="55" borderId="58" xfId="0" applyNumberFormat="1" applyFont="1" applyFill="1" applyBorder="1" applyAlignment="1" applyProtection="1">
      <alignment horizontal="center" vertical="center"/>
      <protection/>
    </xf>
    <xf numFmtId="0" fontId="2" fillId="55" borderId="55" xfId="0" applyFont="1" applyFill="1" applyBorder="1" applyAlignment="1">
      <alignment horizontal="center" vertical="center" wrapText="1"/>
    </xf>
    <xf numFmtId="1" fontId="2" fillId="55" borderId="23" xfId="0" applyNumberFormat="1" applyFont="1" applyFill="1" applyBorder="1" applyAlignment="1">
      <alignment horizontal="center" vertical="center"/>
    </xf>
    <xf numFmtId="0" fontId="2" fillId="55" borderId="23" xfId="0" applyNumberFormat="1" applyFont="1" applyFill="1" applyBorder="1" applyAlignment="1">
      <alignment horizontal="center" vertical="center"/>
    </xf>
    <xf numFmtId="188" fontId="2" fillId="55" borderId="54" xfId="0" applyNumberFormat="1" applyFont="1" applyFill="1" applyBorder="1" applyAlignment="1">
      <alignment horizontal="center" vertical="center" wrapText="1"/>
    </xf>
    <xf numFmtId="0" fontId="2" fillId="55" borderId="55" xfId="0" applyNumberFormat="1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0" fontId="2" fillId="55" borderId="54" xfId="0" applyNumberFormat="1" applyFont="1" applyFill="1" applyBorder="1" applyAlignment="1">
      <alignment horizontal="center" vertical="center" wrapText="1"/>
    </xf>
    <xf numFmtId="1" fontId="2" fillId="55" borderId="55" xfId="0" applyNumberFormat="1" applyFont="1" applyFill="1" applyBorder="1" applyAlignment="1">
      <alignment horizontal="center" vertical="center" wrapText="1"/>
    </xf>
    <xf numFmtId="1" fontId="2" fillId="55" borderId="54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/>
    </xf>
    <xf numFmtId="190" fontId="6" fillId="55" borderId="58" xfId="0" applyNumberFormat="1" applyFont="1" applyFill="1" applyBorder="1" applyAlignment="1" applyProtection="1">
      <alignment horizontal="center" vertical="center"/>
      <protection/>
    </xf>
    <xf numFmtId="0" fontId="6" fillId="55" borderId="55" xfId="0" applyFont="1" applyFill="1" applyBorder="1" applyAlignment="1">
      <alignment horizontal="center" vertical="center" wrapText="1"/>
    </xf>
    <xf numFmtId="1" fontId="6" fillId="55" borderId="19" xfId="0" applyNumberFormat="1" applyFont="1" applyFill="1" applyBorder="1" applyAlignment="1">
      <alignment horizontal="center" vertical="center"/>
    </xf>
    <xf numFmtId="0" fontId="6" fillId="55" borderId="19" xfId="0" applyNumberFormat="1" applyFont="1" applyFill="1" applyBorder="1" applyAlignment="1">
      <alignment horizontal="center" vertical="center"/>
    </xf>
    <xf numFmtId="188" fontId="6" fillId="55" borderId="54" xfId="0" applyNumberFormat="1" applyFont="1" applyFill="1" applyBorder="1" applyAlignment="1">
      <alignment horizontal="center" vertical="center" wrapText="1"/>
    </xf>
    <xf numFmtId="49" fontId="2" fillId="55" borderId="80" xfId="0" applyNumberFormat="1" applyFont="1" applyFill="1" applyBorder="1" applyAlignment="1">
      <alignment horizontal="left" vertical="center" wrapText="1"/>
    </xf>
    <xf numFmtId="49" fontId="12" fillId="55" borderId="63" xfId="0" applyNumberFormat="1" applyFont="1" applyFill="1" applyBorder="1" applyAlignment="1">
      <alignment horizontal="center" vertical="center"/>
    </xf>
    <xf numFmtId="49" fontId="12" fillId="55" borderId="23" xfId="0" applyNumberFormat="1" applyFont="1" applyFill="1" applyBorder="1" applyAlignment="1">
      <alignment horizontal="center" vertical="center"/>
    </xf>
    <xf numFmtId="0" fontId="12" fillId="55" borderId="64" xfId="0" applyNumberFormat="1" applyFont="1" applyFill="1" applyBorder="1" applyAlignment="1" applyProtection="1">
      <alignment horizontal="center" vertical="center"/>
      <protection/>
    </xf>
    <xf numFmtId="190" fontId="6" fillId="55" borderId="80" xfId="0" applyNumberFormat="1" applyFont="1" applyFill="1" applyBorder="1" applyAlignment="1" applyProtection="1">
      <alignment horizontal="center" vertical="center"/>
      <protection/>
    </xf>
    <xf numFmtId="0" fontId="6" fillId="55" borderId="63" xfId="0" applyFont="1" applyFill="1" applyBorder="1" applyAlignment="1">
      <alignment horizontal="center" vertical="center" wrapText="1"/>
    </xf>
    <xf numFmtId="49" fontId="2" fillId="55" borderId="57" xfId="0" applyNumberFormat="1" applyFont="1" applyFill="1" applyBorder="1" applyAlignment="1">
      <alignment vertical="center" wrapText="1"/>
    </xf>
    <xf numFmtId="49" fontId="2" fillId="55" borderId="59" xfId="0" applyNumberFormat="1" applyFont="1" applyFill="1" applyBorder="1" applyAlignment="1">
      <alignment horizontal="center" vertical="center"/>
    </xf>
    <xf numFmtId="49" fontId="2" fillId="55" borderId="25" xfId="0" applyNumberFormat="1" applyFont="1" applyFill="1" applyBorder="1" applyAlignment="1">
      <alignment horizontal="center" vertical="center"/>
    </xf>
    <xf numFmtId="0" fontId="2" fillId="55" borderId="53" xfId="0" applyNumberFormat="1" applyFont="1" applyFill="1" applyBorder="1" applyAlignment="1" applyProtection="1">
      <alignment horizontal="center" vertical="center"/>
      <protection/>
    </xf>
    <xf numFmtId="190" fontId="6" fillId="55" borderId="57" xfId="0" applyNumberFormat="1" applyFont="1" applyFill="1" applyBorder="1" applyAlignment="1" applyProtection="1">
      <alignment horizontal="center" vertical="center"/>
      <protection/>
    </xf>
    <xf numFmtId="1" fontId="6" fillId="55" borderId="121" xfId="0" applyNumberFormat="1" applyFont="1" applyFill="1" applyBorder="1" applyAlignment="1" applyProtection="1">
      <alignment horizontal="center" vertical="center"/>
      <protection/>
    </xf>
    <xf numFmtId="1" fontId="6" fillId="55" borderId="122" xfId="0" applyNumberFormat="1" applyFont="1" applyFill="1" applyBorder="1" applyAlignment="1" applyProtection="1">
      <alignment horizontal="center" vertical="center"/>
      <protection/>
    </xf>
    <xf numFmtId="1" fontId="6" fillId="55" borderId="123" xfId="0" applyNumberFormat="1" applyFont="1" applyFill="1" applyBorder="1" applyAlignment="1" applyProtection="1">
      <alignment horizontal="center" vertical="center"/>
      <protection/>
    </xf>
    <xf numFmtId="0" fontId="2" fillId="55" borderId="59" xfId="0" applyNumberFormat="1" applyFont="1" applyFill="1" applyBorder="1" applyAlignment="1">
      <alignment horizontal="center" vertical="center" wrapText="1"/>
    </xf>
    <xf numFmtId="0" fontId="2" fillId="55" borderId="25" xfId="0" applyNumberFormat="1" applyFont="1" applyFill="1" applyBorder="1" applyAlignment="1">
      <alignment horizontal="center" vertical="center" wrapText="1"/>
    </xf>
    <xf numFmtId="0" fontId="2" fillId="55" borderId="53" xfId="0" applyNumberFormat="1" applyFont="1" applyFill="1" applyBorder="1" applyAlignment="1">
      <alignment horizontal="center" vertical="center" wrapText="1"/>
    </xf>
    <xf numFmtId="49" fontId="2" fillId="55" borderId="55" xfId="0" applyNumberFormat="1" applyFont="1" applyFill="1" applyBorder="1" applyAlignment="1">
      <alignment horizontal="center" vertical="center"/>
    </xf>
    <xf numFmtId="188" fontId="2" fillId="55" borderId="25" xfId="0" applyNumberFormat="1" applyFont="1" applyFill="1" applyBorder="1" applyAlignment="1">
      <alignment horizontal="center" vertical="center" wrapText="1"/>
    </xf>
    <xf numFmtId="1" fontId="2" fillId="55" borderId="25" xfId="0" applyNumberFormat="1" applyFont="1" applyFill="1" applyBorder="1" applyAlignment="1">
      <alignment horizontal="center" vertical="center"/>
    </xf>
    <xf numFmtId="0" fontId="2" fillId="55" borderId="25" xfId="0" applyNumberFormat="1" applyFont="1" applyFill="1" applyBorder="1" applyAlignment="1">
      <alignment horizontal="center" vertical="center"/>
    </xf>
    <xf numFmtId="1" fontId="2" fillId="55" borderId="19" xfId="0" applyNumberFormat="1" applyFont="1" applyFill="1" applyBorder="1" applyAlignment="1">
      <alignment horizontal="center" vertical="center"/>
    </xf>
    <xf numFmtId="188" fontId="2" fillId="55" borderId="47" xfId="0" applyNumberFormat="1" applyFont="1" applyFill="1" applyBorder="1" applyAlignment="1">
      <alignment horizontal="center" vertical="center" wrapText="1"/>
    </xf>
    <xf numFmtId="1" fontId="6" fillId="55" borderId="110" xfId="0" applyNumberFormat="1" applyFont="1" applyFill="1" applyBorder="1" applyAlignment="1" applyProtection="1">
      <alignment horizontal="center" vertical="center"/>
      <protection/>
    </xf>
    <xf numFmtId="1" fontId="6" fillId="55" borderId="38" xfId="0" applyNumberFormat="1" applyFont="1" applyFill="1" applyBorder="1" applyAlignment="1" applyProtection="1">
      <alignment horizontal="center" vertical="center"/>
      <protection/>
    </xf>
    <xf numFmtId="1" fontId="6" fillId="55" borderId="111" xfId="0" applyNumberFormat="1" applyFont="1" applyFill="1" applyBorder="1" applyAlignment="1" applyProtection="1">
      <alignment horizontal="center" vertical="center"/>
      <protection/>
    </xf>
    <xf numFmtId="49" fontId="6" fillId="55" borderId="19" xfId="0" applyNumberFormat="1" applyFont="1" applyFill="1" applyBorder="1" applyAlignment="1">
      <alignment horizontal="center" vertical="center"/>
    </xf>
    <xf numFmtId="1" fontId="6" fillId="55" borderId="94" xfId="0" applyNumberFormat="1" applyFont="1" applyFill="1" applyBorder="1" applyAlignment="1">
      <alignment horizontal="center" vertical="center"/>
    </xf>
    <xf numFmtId="1" fontId="6" fillId="55" borderId="86" xfId="0" applyNumberFormat="1" applyFont="1" applyFill="1" applyBorder="1" applyAlignment="1" applyProtection="1">
      <alignment horizontal="center" vertical="center"/>
      <protection/>
    </xf>
    <xf numFmtId="188" fontId="44" fillId="55" borderId="47" xfId="0" applyNumberFormat="1" applyFont="1" applyFill="1" applyBorder="1" applyAlignment="1">
      <alignment horizontal="center" vertical="center" wrapText="1"/>
    </xf>
    <xf numFmtId="1" fontId="44" fillId="55" borderId="23" xfId="0" applyNumberFormat="1" applyFont="1" applyFill="1" applyBorder="1" applyAlignment="1">
      <alignment horizontal="center" vertical="center"/>
    </xf>
    <xf numFmtId="0" fontId="44" fillId="55" borderId="23" xfId="0" applyNumberFormat="1" applyFont="1" applyFill="1" applyBorder="1" applyAlignment="1">
      <alignment horizontal="center" vertical="center"/>
    </xf>
    <xf numFmtId="188" fontId="44" fillId="55" borderId="6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/>
    </xf>
    <xf numFmtId="1" fontId="2" fillId="55" borderId="64" xfId="0" applyNumberFormat="1" applyFont="1" applyFill="1" applyBorder="1" applyAlignment="1">
      <alignment horizontal="center" vertical="center" wrapText="1"/>
    </xf>
    <xf numFmtId="0" fontId="2" fillId="55" borderId="35" xfId="0" applyFont="1" applyFill="1" applyBorder="1" applyAlignment="1">
      <alignment horizontal="center" wrapText="1"/>
    </xf>
    <xf numFmtId="0" fontId="2" fillId="55" borderId="35" xfId="0" applyFont="1" applyFill="1" applyBorder="1" applyAlignment="1">
      <alignment horizontal="center"/>
    </xf>
    <xf numFmtId="0" fontId="2" fillId="55" borderId="35" xfId="0" applyFont="1" applyFill="1" applyBorder="1" applyAlignment="1">
      <alignment horizontal="center" vertical="center" wrapText="1"/>
    </xf>
    <xf numFmtId="0" fontId="2" fillId="55" borderId="35" xfId="0" applyFont="1" applyFill="1" applyBorder="1" applyAlignment="1">
      <alignment horizontal="center" vertical="center" wrapText="1"/>
    </xf>
    <xf numFmtId="0" fontId="2" fillId="55" borderId="35" xfId="92" applyFont="1" applyFill="1" applyBorder="1" applyAlignment="1">
      <alignment horizontal="center" vertical="center" wrapText="1"/>
      <protection/>
    </xf>
    <xf numFmtId="0" fontId="2" fillId="55" borderId="35" xfId="92" applyNumberFormat="1" applyFont="1" applyFill="1" applyBorder="1" applyAlignment="1" applyProtection="1">
      <alignment horizontal="center" vertical="center"/>
      <protection/>
    </xf>
    <xf numFmtId="190" fontId="6" fillId="0" borderId="9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90" fontId="8" fillId="0" borderId="40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90" fontId="6" fillId="0" borderId="124" xfId="0" applyNumberFormat="1" applyFont="1" applyFill="1" applyBorder="1" applyAlignment="1" applyProtection="1">
      <alignment horizontal="center" vertical="center"/>
      <protection/>
    </xf>
    <xf numFmtId="1" fontId="6" fillId="0" borderId="124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>
      <alignment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/>
    </xf>
    <xf numFmtId="0" fontId="2" fillId="0" borderId="101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125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 applyProtection="1">
      <alignment horizontal="center" vertical="center"/>
      <protection/>
    </xf>
    <xf numFmtId="194" fontId="2" fillId="0" borderId="109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 vertical="center" wrapText="1"/>
    </xf>
    <xf numFmtId="49" fontId="2" fillId="55" borderId="128" xfId="0" applyNumberFormat="1" applyFont="1" applyFill="1" applyBorder="1" applyAlignment="1" applyProtection="1">
      <alignment horizontal="center" vertical="center"/>
      <protection/>
    </xf>
    <xf numFmtId="0" fontId="2" fillId="55" borderId="129" xfId="0" applyNumberFormat="1" applyFont="1" applyFill="1" applyBorder="1" applyAlignment="1" applyProtection="1">
      <alignment horizontal="center" vertical="center"/>
      <protection/>
    </xf>
    <xf numFmtId="0" fontId="2" fillId="55" borderId="35" xfId="0" applyNumberFormat="1" applyFont="1" applyFill="1" applyBorder="1" applyAlignment="1" applyProtection="1">
      <alignment horizontal="center" vertical="center"/>
      <protection/>
    </xf>
    <xf numFmtId="0" fontId="2" fillId="55" borderId="107" xfId="0" applyNumberFormat="1" applyFont="1" applyFill="1" applyBorder="1" applyAlignment="1" applyProtection="1">
      <alignment horizontal="center" vertical="center"/>
      <protection/>
    </xf>
    <xf numFmtId="190" fontId="2" fillId="55" borderId="128" xfId="0" applyNumberFormat="1" applyFont="1" applyFill="1" applyBorder="1" applyAlignment="1">
      <alignment horizontal="center"/>
    </xf>
    <xf numFmtId="0" fontId="2" fillId="55" borderId="107" xfId="0" applyFont="1" applyFill="1" applyBorder="1" applyAlignment="1">
      <alignment horizontal="center"/>
    </xf>
    <xf numFmtId="0" fontId="2" fillId="55" borderId="129" xfId="0" applyFont="1" applyFill="1" applyBorder="1" applyAlignment="1">
      <alignment horizontal="center"/>
    </xf>
    <xf numFmtId="1" fontId="2" fillId="55" borderId="35" xfId="0" applyNumberFormat="1" applyFont="1" applyFill="1" applyBorder="1" applyAlignment="1">
      <alignment horizontal="center"/>
    </xf>
    <xf numFmtId="188" fontId="2" fillId="55" borderId="0" xfId="0" applyNumberFormat="1" applyFont="1" applyFill="1" applyBorder="1" applyAlignment="1" applyProtection="1">
      <alignment vertical="center"/>
      <protection/>
    </xf>
    <xf numFmtId="0" fontId="2" fillId="0" borderId="35" xfId="0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188" fontId="2" fillId="55" borderId="35" xfId="0" applyNumberFormat="1" applyFont="1" applyFill="1" applyBorder="1" applyAlignment="1" applyProtection="1">
      <alignment vertical="center"/>
      <protection/>
    </xf>
    <xf numFmtId="0" fontId="2" fillId="55" borderId="35" xfId="0" applyFont="1" applyFill="1" applyBorder="1" applyAlignment="1">
      <alignment horizontal="center"/>
    </xf>
    <xf numFmtId="49" fontId="39" fillId="55" borderId="35" xfId="0" applyNumberFormat="1" applyFont="1" applyFill="1" applyBorder="1" applyAlignment="1" applyProtection="1">
      <alignment horizontal="center" vertical="center" wrapText="1"/>
      <protection/>
    </xf>
    <xf numFmtId="189" fontId="2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188" fontId="2" fillId="0" borderId="84" xfId="0" applyNumberFormat="1" applyFont="1" applyFill="1" applyBorder="1" applyAlignment="1" applyProtection="1">
      <alignment vertical="center"/>
      <protection/>
    </xf>
    <xf numFmtId="0" fontId="39" fillId="0" borderId="114" xfId="0" applyNumberFormat="1" applyFont="1" applyFill="1" applyBorder="1" applyAlignment="1" applyProtection="1">
      <alignment horizontal="center" vertical="center"/>
      <protection/>
    </xf>
    <xf numFmtId="0" fontId="2" fillId="0" borderId="114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0" fontId="2" fillId="55" borderId="20" xfId="0" applyNumberFormat="1" applyFont="1" applyFill="1" applyBorder="1" applyAlignment="1">
      <alignment horizontal="center" vertical="center" wrapText="1"/>
    </xf>
    <xf numFmtId="0" fontId="2" fillId="55" borderId="30" xfId="0" applyNumberFormat="1" applyFont="1" applyFill="1" applyBorder="1" applyAlignment="1">
      <alignment horizontal="center" vertical="center" wrapText="1"/>
    </xf>
    <xf numFmtId="1" fontId="2" fillId="55" borderId="20" xfId="0" applyNumberFormat="1" applyFont="1" applyFill="1" applyBorder="1" applyAlignment="1">
      <alignment horizontal="center" vertical="center" wrapText="1"/>
    </xf>
    <xf numFmtId="0" fontId="2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35" xfId="0" applyNumberFormat="1" applyFont="1" applyFill="1" applyBorder="1" applyAlignment="1" applyProtection="1">
      <alignment horizontal="center"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88" fontId="2" fillId="55" borderId="35" xfId="0" applyNumberFormat="1" applyFont="1" applyFill="1" applyBorder="1" applyAlignment="1" applyProtection="1">
      <alignment vertical="center"/>
      <protection/>
    </xf>
    <xf numFmtId="188" fontId="6" fillId="0" borderId="35" xfId="0" applyNumberFormat="1" applyFont="1" applyFill="1" applyBorder="1" applyAlignment="1" applyProtection="1">
      <alignment vertical="center"/>
      <protection/>
    </xf>
    <xf numFmtId="188" fontId="9" fillId="0" borderId="35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center" vertical="center"/>
      <protection/>
    </xf>
    <xf numFmtId="188" fontId="6" fillId="0" borderId="35" xfId="0" applyNumberFormat="1" applyFont="1" applyFill="1" applyBorder="1" applyAlignment="1" applyProtection="1">
      <alignment horizontal="left" vertical="top" wrapText="1"/>
      <protection/>
    </xf>
    <xf numFmtId="188" fontId="7" fillId="0" borderId="35" xfId="0" applyNumberFormat="1" applyFont="1" applyFill="1" applyBorder="1" applyAlignment="1" applyProtection="1">
      <alignment vertical="center"/>
      <protection/>
    </xf>
    <xf numFmtId="0" fontId="2" fillId="55" borderId="63" xfId="0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center" vertical="center" wrapText="1"/>
    </xf>
    <xf numFmtId="190" fontId="6" fillId="55" borderId="40" xfId="0" applyNumberFormat="1" applyFont="1" applyFill="1" applyBorder="1" applyAlignment="1" applyProtection="1">
      <alignment horizontal="center" vertical="center"/>
      <protection/>
    </xf>
    <xf numFmtId="1" fontId="2" fillId="55" borderId="23" xfId="0" applyNumberFormat="1" applyFont="1" applyFill="1" applyBorder="1" applyAlignment="1">
      <alignment horizontal="center" vertical="center" wrapText="1"/>
    </xf>
    <xf numFmtId="0" fontId="2" fillId="55" borderId="34" xfId="0" applyFont="1" applyFill="1" applyBorder="1" applyAlignment="1">
      <alignment horizontal="center" vertical="center" wrapText="1"/>
    </xf>
    <xf numFmtId="0" fontId="2" fillId="55" borderId="22" xfId="0" applyFont="1" applyFill="1" applyBorder="1" applyAlignment="1">
      <alignment horizontal="center" vertical="center" wrapText="1"/>
    </xf>
    <xf numFmtId="0" fontId="2" fillId="55" borderId="43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188" fontId="2" fillId="55" borderId="0" xfId="0" applyNumberFormat="1" applyFont="1" applyFill="1" applyBorder="1" applyAlignment="1" applyProtection="1">
      <alignment vertical="center"/>
      <protection/>
    </xf>
    <xf numFmtId="189" fontId="8" fillId="55" borderId="64" xfId="0" applyNumberFormat="1" applyFont="1" applyFill="1" applyBorder="1" applyAlignment="1" applyProtection="1">
      <alignment horizontal="center" vertical="center"/>
      <protection/>
    </xf>
    <xf numFmtId="190" fontId="6" fillId="55" borderId="33" xfId="0" applyNumberFormat="1" applyFont="1" applyFill="1" applyBorder="1" applyAlignment="1" applyProtection="1">
      <alignment horizontal="center" vertical="center"/>
      <protection/>
    </xf>
    <xf numFmtId="0" fontId="6" fillId="55" borderId="60" xfId="0" applyFont="1" applyFill="1" applyBorder="1" applyAlignment="1">
      <alignment horizontal="center" vertical="center" wrapText="1"/>
    </xf>
    <xf numFmtId="188" fontId="6" fillId="55" borderId="75" xfId="0" applyNumberFormat="1" applyFont="1" applyFill="1" applyBorder="1" applyAlignment="1">
      <alignment horizontal="center" vertical="center" wrapText="1"/>
    </xf>
    <xf numFmtId="188" fontId="6" fillId="55" borderId="61" xfId="0" applyNumberFormat="1" applyFont="1" applyFill="1" applyBorder="1" applyAlignment="1">
      <alignment horizontal="center" vertical="center" wrapText="1"/>
    </xf>
    <xf numFmtId="0" fontId="10" fillId="55" borderId="43" xfId="0" applyFont="1" applyFill="1" applyBorder="1" applyAlignment="1">
      <alignment/>
    </xf>
    <xf numFmtId="49" fontId="2" fillId="55" borderId="137" xfId="0" applyNumberFormat="1" applyFont="1" applyFill="1" applyBorder="1" applyAlignment="1">
      <alignment vertical="center" wrapText="1"/>
    </xf>
    <xf numFmtId="0" fontId="2" fillId="55" borderId="60" xfId="0" applyNumberFormat="1" applyFont="1" applyFill="1" applyBorder="1" applyAlignment="1">
      <alignment horizontal="center" vertical="center"/>
    </xf>
    <xf numFmtId="49" fontId="2" fillId="55" borderId="56" xfId="0" applyNumberFormat="1" applyFont="1" applyFill="1" applyBorder="1" applyAlignment="1">
      <alignment horizontal="center" vertical="center"/>
    </xf>
    <xf numFmtId="0" fontId="2" fillId="55" borderId="61" xfId="0" applyNumberFormat="1" applyFont="1" applyFill="1" applyBorder="1" applyAlignment="1" applyProtection="1">
      <alignment horizontal="center" vertical="center"/>
      <protection/>
    </xf>
    <xf numFmtId="190" fontId="6" fillId="55" borderId="137" xfId="0" applyNumberFormat="1" applyFont="1" applyFill="1" applyBorder="1" applyAlignment="1" applyProtection="1">
      <alignment horizontal="center" vertical="center"/>
      <protection/>
    </xf>
    <xf numFmtId="1" fontId="6" fillId="55" borderId="56" xfId="0" applyNumberFormat="1" applyFont="1" applyFill="1" applyBorder="1" applyAlignment="1">
      <alignment horizontal="center" vertical="center"/>
    </xf>
    <xf numFmtId="0" fontId="6" fillId="55" borderId="56" xfId="0" applyNumberFormat="1" applyFont="1" applyFill="1" applyBorder="1" applyAlignment="1">
      <alignment horizontal="center" vertical="center"/>
    </xf>
    <xf numFmtId="0" fontId="2" fillId="55" borderId="60" xfId="0" applyNumberFormat="1" applyFont="1" applyFill="1" applyBorder="1" applyAlignment="1">
      <alignment horizontal="center" vertical="center" wrapText="1"/>
    </xf>
    <xf numFmtId="0" fontId="2" fillId="55" borderId="56" xfId="0" applyNumberFormat="1" applyFont="1" applyFill="1" applyBorder="1" applyAlignment="1">
      <alignment horizontal="center" vertical="center" wrapText="1"/>
    </xf>
    <xf numFmtId="0" fontId="2" fillId="55" borderId="61" xfId="0" applyNumberFormat="1" applyFont="1" applyFill="1" applyBorder="1" applyAlignment="1">
      <alignment horizontal="center" vertical="center" wrapText="1"/>
    </xf>
    <xf numFmtId="1" fontId="2" fillId="55" borderId="56" xfId="0" applyNumberFormat="1" applyFont="1" applyFill="1" applyBorder="1" applyAlignment="1">
      <alignment horizontal="center" vertical="center" wrapText="1"/>
    </xf>
    <xf numFmtId="1" fontId="2" fillId="55" borderId="61" xfId="0" applyNumberFormat="1" applyFont="1" applyFill="1" applyBorder="1" applyAlignment="1">
      <alignment horizontal="center" vertical="center" wrapText="1"/>
    </xf>
    <xf numFmtId="1" fontId="2" fillId="55" borderId="60" xfId="0" applyNumberFormat="1" applyFont="1" applyFill="1" applyBorder="1" applyAlignment="1">
      <alignment horizontal="center" vertical="center" wrapText="1"/>
    </xf>
    <xf numFmtId="0" fontId="2" fillId="55" borderId="138" xfId="0" applyNumberFormat="1" applyFont="1" applyFill="1" applyBorder="1" applyAlignment="1">
      <alignment horizontal="center" vertical="center" wrapText="1"/>
    </xf>
    <xf numFmtId="49" fontId="2" fillId="0" borderId="139" xfId="0" applyNumberFormat="1" applyFont="1" applyFill="1" applyBorder="1" applyAlignment="1" applyProtection="1">
      <alignment horizontal="left" vertical="center"/>
      <protection/>
    </xf>
    <xf numFmtId="49" fontId="42" fillId="0" borderId="140" xfId="0" applyNumberFormat="1" applyFont="1" applyFill="1" applyBorder="1" applyAlignment="1">
      <alignment vertical="center" wrapText="1"/>
    </xf>
    <xf numFmtId="0" fontId="2" fillId="0" borderId="141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194" fontId="2" fillId="0" borderId="134" xfId="0" applyNumberFormat="1" applyFont="1" applyFill="1" applyBorder="1" applyAlignment="1" applyProtection="1">
      <alignment horizontal="center" vertical="center" wrapText="1"/>
      <protection/>
    </xf>
    <xf numFmtId="190" fontId="2" fillId="0" borderId="142" xfId="0" applyNumberFormat="1" applyFont="1" applyFill="1" applyBorder="1" applyAlignment="1" applyProtection="1">
      <alignment horizontal="center" vertical="center"/>
      <protection/>
    </xf>
    <xf numFmtId="0" fontId="2" fillId="0" borderId="1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 applyProtection="1">
      <alignment horizontal="left" vertical="center"/>
      <protection/>
    </xf>
    <xf numFmtId="49" fontId="42" fillId="0" borderId="148" xfId="0" applyNumberFormat="1" applyFont="1" applyFill="1" applyBorder="1" applyAlignment="1">
      <alignment vertical="center" wrapText="1"/>
    </xf>
    <xf numFmtId="0" fontId="2" fillId="0" borderId="136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94" fontId="2" fillId="0" borderId="132" xfId="0" applyNumberFormat="1" applyFont="1" applyFill="1" applyBorder="1" applyAlignment="1" applyProtection="1">
      <alignment horizontal="center" vertical="center" wrapText="1"/>
      <protection/>
    </xf>
    <xf numFmtId="19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88" fontId="2" fillId="0" borderId="2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8" fontId="2" fillId="0" borderId="20" xfId="0" applyNumberFormat="1" applyFont="1" applyFill="1" applyBorder="1" applyAlignment="1">
      <alignment horizontal="center" vertical="center" wrapText="1"/>
    </xf>
    <xf numFmtId="0" fontId="2" fillId="0" borderId="149" xfId="0" applyFont="1" applyFill="1" applyBorder="1" applyAlignment="1">
      <alignment horizontal="center" vertical="center" wrapText="1"/>
    </xf>
    <xf numFmtId="0" fontId="2" fillId="0" borderId="150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0" fillId="0" borderId="15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1" xfId="0" applyFont="1" applyBorder="1" applyAlignment="1">
      <alignment vertical="center"/>
    </xf>
    <xf numFmtId="0" fontId="2" fillId="0" borderId="58" xfId="0" applyFont="1" applyFill="1" applyBorder="1" applyAlignment="1">
      <alignment horizontal="left" vertical="center" wrapText="1"/>
    </xf>
    <xf numFmtId="49" fontId="2" fillId="0" borderId="80" xfId="0" applyNumberFormat="1" applyFont="1" applyFill="1" applyBorder="1" applyAlignment="1">
      <alignment horizontal="left" vertical="center" wrapText="1"/>
    </xf>
    <xf numFmtId="190" fontId="6" fillId="0" borderId="57" xfId="0" applyNumberFormat="1" applyFont="1" applyFill="1" applyBorder="1" applyAlignment="1" applyProtection="1">
      <alignment horizontal="center" vertical="center"/>
      <protection/>
    </xf>
    <xf numFmtId="49" fontId="2" fillId="0" borderId="137" xfId="0" applyNumberFormat="1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190" fontId="8" fillId="0" borderId="41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2" fillId="0" borderId="118" xfId="0" applyNumberFormat="1" applyFont="1" applyFill="1" applyBorder="1" applyAlignment="1">
      <alignment horizontal="center" vertical="center" wrapText="1"/>
    </xf>
    <xf numFmtId="2" fontId="2" fillId="0" borderId="119" xfId="0" applyNumberFormat="1" applyFont="1" applyFill="1" applyBorder="1" applyAlignment="1">
      <alignment horizontal="center" vertical="center" wrapText="1"/>
    </xf>
    <xf numFmtId="0" fontId="2" fillId="0" borderId="15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153" xfId="0" applyNumberFormat="1" applyFont="1" applyFill="1" applyBorder="1" applyAlignment="1" applyProtection="1">
      <alignment horizontal="center" vertical="center"/>
      <protection/>
    </xf>
    <xf numFmtId="190" fontId="6" fillId="0" borderId="131" xfId="0" applyNumberFormat="1" applyFont="1" applyFill="1" applyBorder="1" applyAlignment="1" applyProtection="1">
      <alignment horizontal="center" vertical="center"/>
      <protection/>
    </xf>
    <xf numFmtId="190" fontId="6" fillId="0" borderId="154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 applyProtection="1">
      <alignment horizontal="center" vertical="center"/>
      <protection/>
    </xf>
    <xf numFmtId="1" fontId="2" fillId="55" borderId="32" xfId="0" applyNumberFormat="1" applyFont="1" applyFill="1" applyBorder="1" applyAlignment="1" applyProtection="1">
      <alignment horizontal="center" vertical="center"/>
      <protection/>
    </xf>
    <xf numFmtId="1" fontId="2" fillId="55" borderId="41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27" xfId="0" applyNumberFormat="1" applyFont="1" applyFill="1" applyBorder="1" applyAlignment="1">
      <alignment horizontal="center" vertical="center"/>
    </xf>
    <xf numFmtId="1" fontId="8" fillId="0" borderId="127" xfId="0" applyNumberFormat="1" applyFont="1" applyFill="1" applyBorder="1" applyAlignment="1">
      <alignment horizontal="center" vertical="center"/>
    </xf>
    <xf numFmtId="0" fontId="8" fillId="0" borderId="127" xfId="0" applyNumberFormat="1" applyFont="1" applyFill="1" applyBorder="1" applyAlignment="1">
      <alignment horizontal="center" vertical="center"/>
    </xf>
    <xf numFmtId="0" fontId="2" fillId="0" borderId="127" xfId="0" applyNumberFormat="1" applyFont="1" applyFill="1" applyBorder="1" applyAlignment="1">
      <alignment horizontal="center" vertical="center" wrapText="1"/>
    </xf>
    <xf numFmtId="1" fontId="2" fillId="0" borderId="127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49" fontId="2" fillId="0" borderId="125" xfId="0" applyNumberFormat="1" applyFont="1" applyFill="1" applyBorder="1" applyAlignment="1" applyProtection="1">
      <alignment horizontal="left" vertical="center"/>
      <protection/>
    </xf>
    <xf numFmtId="49" fontId="2" fillId="0" borderId="126" xfId="0" applyNumberFormat="1" applyFont="1" applyFill="1" applyBorder="1" applyAlignment="1">
      <alignment horizontal="center" vertical="center"/>
    </xf>
    <xf numFmtId="0" fontId="8" fillId="0" borderId="109" xfId="0" applyNumberFormat="1" applyFont="1" applyFill="1" applyBorder="1" applyAlignment="1" applyProtection="1">
      <alignment horizontal="center" vertical="center"/>
      <protection/>
    </xf>
    <xf numFmtId="0" fontId="8" fillId="0" borderId="109" xfId="0" applyFont="1" applyFill="1" applyBorder="1" applyAlignment="1">
      <alignment horizontal="center" vertical="center" wrapText="1"/>
    </xf>
    <xf numFmtId="0" fontId="2" fillId="0" borderId="126" xfId="0" applyNumberFormat="1" applyFont="1" applyFill="1" applyBorder="1" applyAlignment="1">
      <alignment horizontal="center" vertical="center" wrapText="1"/>
    </xf>
    <xf numFmtId="1" fontId="2" fillId="0" borderId="126" xfId="0" applyNumberFormat="1" applyFont="1" applyFill="1" applyBorder="1" applyAlignment="1">
      <alignment horizontal="center" vertical="center" wrapText="1"/>
    </xf>
    <xf numFmtId="1" fontId="2" fillId="0" borderId="109" xfId="0" applyNumberFormat="1" applyFont="1" applyFill="1" applyBorder="1" applyAlignment="1">
      <alignment horizontal="center" vertical="center" wrapText="1"/>
    </xf>
    <xf numFmtId="49" fontId="2" fillId="0" borderId="155" xfId="0" applyNumberFormat="1" applyFont="1" applyFill="1" applyBorder="1" applyAlignment="1">
      <alignment vertical="center" wrapText="1"/>
    </xf>
    <xf numFmtId="2" fontId="2" fillId="57" borderId="102" xfId="0" applyNumberFormat="1" applyFont="1" applyFill="1" applyBorder="1" applyAlignment="1" applyProtection="1">
      <alignment horizontal="left" vertical="center" wrapText="1"/>
      <protection/>
    </xf>
    <xf numFmtId="2" fontId="2" fillId="57" borderId="107" xfId="0" applyNumberFormat="1" applyFont="1" applyFill="1" applyBorder="1" applyAlignment="1" applyProtection="1">
      <alignment horizontal="left" vertical="center" wrapText="1"/>
      <protection/>
    </xf>
    <xf numFmtId="2" fontId="2" fillId="57" borderId="156" xfId="0" applyNumberFormat="1" applyFont="1" applyFill="1" applyBorder="1" applyAlignment="1" applyProtection="1">
      <alignment horizontal="left" vertical="center" wrapText="1"/>
      <protection/>
    </xf>
    <xf numFmtId="49" fontId="2" fillId="57" borderId="157" xfId="0" applyNumberFormat="1" applyFont="1" applyFill="1" applyBorder="1" applyAlignment="1" applyProtection="1">
      <alignment horizontal="left" vertical="center"/>
      <protection/>
    </xf>
    <xf numFmtId="49" fontId="2" fillId="57" borderId="158" xfId="0" applyNumberFormat="1" applyFont="1" applyFill="1" applyBorder="1" applyAlignment="1">
      <alignment horizontal="left" vertical="center" wrapText="1"/>
    </xf>
    <xf numFmtId="0" fontId="0" fillId="57" borderId="159" xfId="0" applyFont="1" applyFill="1" applyBorder="1" applyAlignment="1">
      <alignment vertical="center" wrapText="1"/>
    </xf>
    <xf numFmtId="0" fontId="0" fillId="57" borderId="160" xfId="0" applyFont="1" applyFill="1" applyBorder="1" applyAlignment="1">
      <alignment vertical="center" wrapText="1"/>
    </xf>
    <xf numFmtId="0" fontId="0" fillId="57" borderId="156" xfId="0" applyFont="1" applyFill="1" applyBorder="1" applyAlignment="1">
      <alignment vertical="center" wrapText="1"/>
    </xf>
    <xf numFmtId="190" fontId="6" fillId="57" borderId="157" xfId="0" applyNumberFormat="1" applyFont="1" applyFill="1" applyBorder="1" applyAlignment="1" applyProtection="1">
      <alignment horizontal="center" vertical="center"/>
      <protection/>
    </xf>
    <xf numFmtId="0" fontId="6" fillId="57" borderId="159" xfId="0" applyFont="1" applyFill="1" applyBorder="1" applyAlignment="1">
      <alignment horizontal="center" vertical="center" wrapText="1"/>
    </xf>
    <xf numFmtId="1" fontId="2" fillId="57" borderId="160" xfId="0" applyNumberFormat="1" applyFont="1" applyFill="1" applyBorder="1" applyAlignment="1">
      <alignment horizontal="center" vertical="center" wrapText="1"/>
    </xf>
    <xf numFmtId="0" fontId="2" fillId="57" borderId="156" xfId="0" applyFont="1" applyFill="1" applyBorder="1" applyAlignment="1">
      <alignment horizontal="center" vertical="center" wrapText="1"/>
    </xf>
    <xf numFmtId="0" fontId="2" fillId="57" borderId="156" xfId="0" applyNumberFormat="1" applyFont="1" applyFill="1" applyBorder="1" applyAlignment="1">
      <alignment horizontal="center" vertical="center" wrapText="1"/>
    </xf>
    <xf numFmtId="1" fontId="2" fillId="57" borderId="159" xfId="0" applyNumberFormat="1" applyFont="1" applyFill="1" applyBorder="1" applyAlignment="1">
      <alignment horizontal="center" vertical="center" wrapText="1"/>
    </xf>
    <xf numFmtId="1" fontId="2" fillId="57" borderId="160" xfId="0" applyNumberFormat="1" applyFont="1" applyFill="1" applyBorder="1" applyAlignment="1">
      <alignment horizontal="center" vertical="center" wrapText="1"/>
    </xf>
    <xf numFmtId="1" fontId="2" fillId="57" borderId="156" xfId="0" applyNumberFormat="1" applyFont="1" applyFill="1" applyBorder="1" applyAlignment="1">
      <alignment horizontal="center" vertical="center" wrapText="1"/>
    </xf>
    <xf numFmtId="0" fontId="2" fillId="57" borderId="159" xfId="0" applyNumberFormat="1" applyFont="1" applyFill="1" applyBorder="1" applyAlignment="1">
      <alignment horizontal="center" vertical="center" wrapText="1"/>
    </xf>
    <xf numFmtId="0" fontId="2" fillId="57" borderId="160" xfId="0" applyNumberFormat="1" applyFont="1" applyFill="1" applyBorder="1" applyAlignment="1">
      <alignment horizontal="center" vertical="center" wrapText="1"/>
    </xf>
    <xf numFmtId="0" fontId="2" fillId="57" borderId="156" xfId="0" applyNumberFormat="1" applyFont="1" applyFill="1" applyBorder="1" applyAlignment="1">
      <alignment horizontal="center" vertical="center" wrapText="1"/>
    </xf>
    <xf numFmtId="0" fontId="2" fillId="57" borderId="160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6" fillId="0" borderId="35" xfId="0" applyFont="1" applyBorder="1" applyAlignment="1">
      <alignment horizontal="center"/>
    </xf>
    <xf numFmtId="188" fontId="2" fillId="0" borderId="136" xfId="0" applyNumberFormat="1" applyFont="1" applyFill="1" applyBorder="1" applyAlignment="1" applyProtection="1">
      <alignment vertical="center"/>
      <protection/>
    </xf>
    <xf numFmtId="188" fontId="2" fillId="55" borderId="136" xfId="0" applyNumberFormat="1" applyFont="1" applyFill="1" applyBorder="1" applyAlignment="1" applyProtection="1">
      <alignment vertical="center"/>
      <protection/>
    </xf>
    <xf numFmtId="0" fontId="2" fillId="55" borderId="107" xfId="0" applyFont="1" applyFill="1" applyBorder="1" applyAlignment="1">
      <alignment horizontal="center" vertical="center" wrapText="1"/>
    </xf>
    <xf numFmtId="0" fontId="2" fillId="55" borderId="160" xfId="0" applyFont="1" applyFill="1" applyBorder="1" applyAlignment="1">
      <alignment horizontal="center" vertical="center" wrapText="1"/>
    </xf>
    <xf numFmtId="0" fontId="2" fillId="55" borderId="160" xfId="0" applyFont="1" applyFill="1" applyBorder="1" applyAlignment="1">
      <alignment horizontal="center"/>
    </xf>
    <xf numFmtId="0" fontId="2" fillId="55" borderId="160" xfId="0" applyFont="1" applyFill="1" applyBorder="1" applyAlignment="1">
      <alignment horizontal="center" wrapText="1"/>
    </xf>
    <xf numFmtId="0" fontId="2" fillId="55" borderId="156" xfId="0" applyFont="1" applyFill="1" applyBorder="1" applyAlignment="1">
      <alignment horizontal="center" vertical="center" wrapText="1"/>
    </xf>
    <xf numFmtId="188" fontId="2" fillId="55" borderId="42" xfId="0" applyNumberFormat="1" applyFont="1" applyFill="1" applyBorder="1" applyAlignment="1" applyProtection="1">
      <alignment vertical="center"/>
      <protection/>
    </xf>
    <xf numFmtId="188" fontId="2" fillId="0" borderId="93" xfId="0" applyNumberFormat="1" applyFont="1" applyFill="1" applyBorder="1" applyAlignment="1" applyProtection="1">
      <alignment vertical="center"/>
      <protection/>
    </xf>
    <xf numFmtId="188" fontId="2" fillId="0" borderId="102" xfId="0" applyNumberFormat="1" applyFont="1" applyFill="1" applyBorder="1" applyAlignment="1" applyProtection="1">
      <alignment vertical="center"/>
      <protection/>
    </xf>
    <xf numFmtId="0" fontId="6" fillId="0" borderId="128" xfId="0" applyFont="1" applyFill="1" applyBorder="1" applyAlignment="1">
      <alignment horizontal="center"/>
    </xf>
    <xf numFmtId="0" fontId="2" fillId="0" borderId="128" xfId="0" applyFont="1" applyBorder="1" applyAlignment="1">
      <alignment horizontal="center"/>
    </xf>
    <xf numFmtId="0" fontId="6" fillId="0" borderId="128" xfId="0" applyFont="1" applyBorder="1" applyAlignment="1">
      <alignment horizontal="center"/>
    </xf>
    <xf numFmtId="0" fontId="2" fillId="55" borderId="128" xfId="0" applyFont="1" applyFill="1" applyBorder="1" applyAlignment="1">
      <alignment horizontal="center"/>
    </xf>
    <xf numFmtId="0" fontId="2" fillId="55" borderId="157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129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07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6" fillId="55" borderId="129" xfId="0" applyFont="1" applyFill="1" applyBorder="1" applyAlignment="1">
      <alignment horizontal="center"/>
    </xf>
    <xf numFmtId="0" fontId="2" fillId="55" borderId="159" xfId="0" applyFont="1" applyFill="1" applyBorder="1" applyAlignment="1">
      <alignment horizontal="center"/>
    </xf>
    <xf numFmtId="0" fontId="2" fillId="55" borderId="156" xfId="0" applyFont="1" applyFill="1" applyBorder="1" applyAlignment="1">
      <alignment horizontal="center"/>
    </xf>
    <xf numFmtId="0" fontId="2" fillId="0" borderId="129" xfId="0" applyFont="1" applyBorder="1" applyAlignment="1">
      <alignment horizontal="center" wrapText="1"/>
    </xf>
    <xf numFmtId="0" fontId="2" fillId="0" borderId="107" xfId="0" applyFont="1" applyBorder="1" applyAlignment="1">
      <alignment horizontal="center" wrapText="1"/>
    </xf>
    <xf numFmtId="0" fontId="2" fillId="0" borderId="129" xfId="0" applyFont="1" applyBorder="1" applyAlignment="1">
      <alignment/>
    </xf>
    <xf numFmtId="0" fontId="2" fillId="0" borderId="107" xfId="0" applyFont="1" applyBorder="1" applyAlignment="1">
      <alignment/>
    </xf>
    <xf numFmtId="0" fontId="2" fillId="55" borderId="129" xfId="0" applyFont="1" applyFill="1" applyBorder="1" applyAlignment="1">
      <alignment horizontal="center" wrapText="1"/>
    </xf>
    <xf numFmtId="0" fontId="2" fillId="55" borderId="107" xfId="0" applyFont="1" applyFill="1" applyBorder="1" applyAlignment="1">
      <alignment horizontal="center" wrapText="1"/>
    </xf>
    <xf numFmtId="0" fontId="2" fillId="55" borderId="159" xfId="0" applyFont="1" applyFill="1" applyBorder="1" applyAlignment="1">
      <alignment horizontal="center" wrapText="1"/>
    </xf>
    <xf numFmtId="0" fontId="2" fillId="55" borderId="156" xfId="0" applyFont="1" applyFill="1" applyBorder="1" applyAlignment="1">
      <alignment horizontal="center" wrapText="1"/>
    </xf>
    <xf numFmtId="0" fontId="2" fillId="0" borderId="129" xfId="0" applyFont="1" applyFill="1" applyBorder="1" applyAlignment="1">
      <alignment horizontal="center"/>
    </xf>
    <xf numFmtId="1" fontId="2" fillId="0" borderId="129" xfId="0" applyNumberFormat="1" applyFont="1" applyFill="1" applyBorder="1" applyAlignment="1">
      <alignment horizontal="center"/>
    </xf>
    <xf numFmtId="0" fontId="2" fillId="55" borderId="159" xfId="0" applyFont="1" applyFill="1" applyBorder="1" applyAlignment="1">
      <alignment/>
    </xf>
    <xf numFmtId="0" fontId="2" fillId="55" borderId="129" xfId="0" applyFont="1" applyFill="1" applyBorder="1" applyAlignment="1">
      <alignment horizontal="center" vertical="center" wrapText="1"/>
    </xf>
    <xf numFmtId="0" fontId="2" fillId="55" borderId="159" xfId="0" applyFont="1" applyFill="1" applyBorder="1" applyAlignment="1">
      <alignment horizontal="center" vertical="center" wrapText="1"/>
    </xf>
    <xf numFmtId="194" fontId="2" fillId="0" borderId="107" xfId="0" applyNumberFormat="1" applyFont="1" applyFill="1" applyBorder="1" applyAlignment="1" applyProtection="1">
      <alignment horizontal="center" vertical="center"/>
      <protection/>
    </xf>
    <xf numFmtId="0" fontId="8" fillId="0" borderId="107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8" fillId="55" borderId="107" xfId="0" applyFont="1" applyFill="1" applyBorder="1" applyAlignment="1">
      <alignment horizontal="center"/>
    </xf>
    <xf numFmtId="0" fontId="8" fillId="55" borderId="107" xfId="0" applyNumberFormat="1" applyFont="1" applyFill="1" applyBorder="1" applyAlignment="1" applyProtection="1">
      <alignment horizontal="center" vertical="center"/>
      <protection/>
    </xf>
    <xf numFmtId="0" fontId="8" fillId="55" borderId="156" xfId="0" applyNumberFormat="1" applyFont="1" applyFill="1" applyBorder="1" applyAlignment="1" applyProtection="1">
      <alignment horizontal="center" vertical="center"/>
      <protection/>
    </xf>
    <xf numFmtId="49" fontId="2" fillId="0" borderId="91" xfId="0" applyNumberFormat="1" applyFont="1" applyFill="1" applyBorder="1" applyAlignment="1">
      <alignment vertical="center" wrapText="1"/>
    </xf>
    <xf numFmtId="0" fontId="2" fillId="0" borderId="112" xfId="0" applyFont="1" applyFill="1" applyBorder="1" applyAlignment="1">
      <alignment horizontal="left" vertical="center" wrapText="1"/>
    </xf>
    <xf numFmtId="49" fontId="2" fillId="0" borderId="112" xfId="92" applyNumberFormat="1" applyFont="1" applyFill="1" applyBorder="1" applyAlignment="1">
      <alignment vertical="center" wrapText="1"/>
      <protection/>
    </xf>
    <xf numFmtId="194" fontId="2" fillId="0" borderId="112" xfId="92" applyNumberFormat="1" applyFont="1" applyFill="1" applyBorder="1" applyAlignment="1" applyProtection="1">
      <alignment horizontal="left" vertical="center"/>
      <protection/>
    </xf>
    <xf numFmtId="0" fontId="6" fillId="0" borderId="112" xfId="92" applyNumberFormat="1" applyFont="1" applyFill="1" applyBorder="1" applyAlignment="1" applyProtection="1">
      <alignment horizontal="left" vertical="center"/>
      <protection/>
    </xf>
    <xf numFmtId="0" fontId="2" fillId="0" borderId="112" xfId="92" applyNumberFormat="1" applyFont="1" applyFill="1" applyBorder="1" applyAlignment="1" applyProtection="1">
      <alignment horizontal="left" vertical="center"/>
      <protection/>
    </xf>
    <xf numFmtId="0" fontId="2" fillId="55" borderId="112" xfId="0" applyNumberFormat="1" applyFont="1" applyFill="1" applyBorder="1" applyAlignment="1" applyProtection="1">
      <alignment horizontal="left" vertical="center" wrapText="1"/>
      <protection/>
    </xf>
    <xf numFmtId="49" fontId="2" fillId="0" borderId="112" xfId="92" applyNumberFormat="1" applyFont="1" applyFill="1" applyBorder="1" applyAlignment="1">
      <alignment horizontal="left" vertical="center" wrapText="1"/>
      <protection/>
    </xf>
    <xf numFmtId="49" fontId="2" fillId="55" borderId="112" xfId="92" applyNumberFormat="1" applyFont="1" applyFill="1" applyBorder="1" applyAlignment="1">
      <alignment horizontal="left" vertical="center" wrapText="1"/>
      <protection/>
    </xf>
    <xf numFmtId="0" fontId="2" fillId="55" borderId="112" xfId="0" applyFont="1" applyFill="1" applyBorder="1" applyAlignment="1">
      <alignment horizontal="left" vertical="center" wrapText="1"/>
    </xf>
    <xf numFmtId="0" fontId="2" fillId="55" borderId="161" xfId="0" applyFont="1" applyFill="1" applyBorder="1" applyAlignment="1">
      <alignment horizontal="left" vertical="center" wrapText="1"/>
    </xf>
    <xf numFmtId="49" fontId="2" fillId="55" borderId="128" xfId="0" applyNumberFormat="1" applyFont="1" applyFill="1" applyBorder="1" applyAlignment="1" applyProtection="1">
      <alignment horizontal="center" vertical="center" wrapText="1"/>
      <protection/>
    </xf>
    <xf numFmtId="49" fontId="2" fillId="55" borderId="157" xfId="0" applyNumberFormat="1" applyFont="1" applyFill="1" applyBorder="1" applyAlignment="1" applyProtection="1">
      <alignment horizontal="center" vertical="center" wrapText="1"/>
      <protection/>
    </xf>
    <xf numFmtId="49" fontId="2" fillId="0" borderId="139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188" fontId="2" fillId="0" borderId="44" xfId="0" applyNumberFormat="1" applyFont="1" applyFill="1" applyBorder="1" applyAlignment="1" applyProtection="1">
      <alignment horizontal="center" vertical="center" wrapText="1"/>
      <protection/>
    </xf>
    <xf numFmtId="190" fontId="2" fillId="0" borderId="162" xfId="0" applyNumberFormat="1" applyFont="1" applyFill="1" applyBorder="1" applyAlignment="1" applyProtection="1">
      <alignment horizontal="center" vertical="center"/>
      <protection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113" xfId="0" applyNumberFormat="1" applyFont="1" applyFill="1" applyBorder="1" applyAlignment="1">
      <alignment horizontal="center" vertical="center" wrapText="1"/>
    </xf>
    <xf numFmtId="190" fontId="6" fillId="0" borderId="164" xfId="0" applyNumberFormat="1" applyFont="1" applyFill="1" applyBorder="1" applyAlignment="1" applyProtection="1">
      <alignment horizontal="center" vertical="center"/>
      <protection/>
    </xf>
    <xf numFmtId="1" fontId="6" fillId="0" borderId="164" xfId="0" applyNumberFormat="1" applyFont="1" applyFill="1" applyBorder="1" applyAlignment="1" applyProtection="1">
      <alignment horizontal="center" vertical="center"/>
      <protection/>
    </xf>
    <xf numFmtId="190" fontId="6" fillId="0" borderId="165" xfId="0" applyNumberFormat="1" applyFont="1" applyFill="1" applyBorder="1" applyAlignment="1" applyProtection="1">
      <alignment horizontal="center" vertical="center"/>
      <protection/>
    </xf>
    <xf numFmtId="190" fontId="2" fillId="0" borderId="166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8" fontId="6" fillId="0" borderId="70" xfId="0" applyNumberFormat="1" applyFont="1" applyFill="1" applyBorder="1" applyAlignment="1">
      <alignment horizontal="center" vertical="center" wrapText="1"/>
    </xf>
    <xf numFmtId="188" fontId="2" fillId="0" borderId="70" xfId="0" applyNumberFormat="1" applyFont="1" applyFill="1" applyBorder="1" applyAlignment="1">
      <alignment horizontal="center" vertical="center" wrapText="1"/>
    </xf>
    <xf numFmtId="188" fontId="6" fillId="0" borderId="167" xfId="0" applyNumberFormat="1" applyFont="1" applyFill="1" applyBorder="1" applyAlignment="1">
      <alignment horizontal="center" vertical="center" wrapText="1"/>
    </xf>
    <xf numFmtId="188" fontId="6" fillId="0" borderId="166" xfId="0" applyNumberFormat="1" applyFont="1" applyFill="1" applyBorder="1" applyAlignment="1">
      <alignment horizontal="center" vertical="center" wrapText="1"/>
    </xf>
    <xf numFmtId="188" fontId="2" fillId="0" borderId="168" xfId="0" applyNumberFormat="1" applyFont="1" applyFill="1" applyBorder="1" applyAlignment="1">
      <alignment horizontal="center" vertical="center" wrapText="1"/>
    </xf>
    <xf numFmtId="0" fontId="2" fillId="0" borderId="134" xfId="0" applyNumberFormat="1" applyFont="1" applyFill="1" applyBorder="1" applyAlignment="1">
      <alignment horizontal="center" vertical="center" wrapText="1"/>
    </xf>
    <xf numFmtId="0" fontId="2" fillId="0" borderId="159" xfId="0" applyNumberFormat="1" applyFont="1" applyFill="1" applyBorder="1" applyAlignment="1" applyProtection="1">
      <alignment horizontal="center" vertical="center"/>
      <protection/>
    </xf>
    <xf numFmtId="0" fontId="2" fillId="0" borderId="169" xfId="0" applyNumberFormat="1" applyFont="1" applyFill="1" applyBorder="1" applyAlignment="1" applyProtection="1">
      <alignment horizontal="center" vertical="center"/>
      <protection/>
    </xf>
    <xf numFmtId="0" fontId="2" fillId="0" borderId="158" xfId="0" applyNumberFormat="1" applyFont="1" applyFill="1" applyBorder="1" applyAlignment="1" applyProtection="1">
      <alignment horizontal="center" vertical="center"/>
      <protection/>
    </xf>
    <xf numFmtId="0" fontId="2" fillId="0" borderId="8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56" xfId="0" applyNumberFormat="1" applyFont="1" applyFill="1" applyBorder="1" applyAlignment="1" applyProtection="1">
      <alignment vertical="center"/>
      <protection/>
    </xf>
    <xf numFmtId="0" fontId="2" fillId="0" borderId="87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vertical="center" wrapText="1"/>
    </xf>
    <xf numFmtId="0" fontId="39" fillId="0" borderId="125" xfId="0" applyNumberFormat="1" applyFont="1" applyFill="1" applyBorder="1" applyAlignment="1" applyProtection="1">
      <alignment horizontal="center" vertical="center"/>
      <protection/>
    </xf>
    <xf numFmtId="49" fontId="3" fillId="0" borderId="17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vertical="center" wrapText="1"/>
    </xf>
    <xf numFmtId="49" fontId="2" fillId="0" borderId="171" xfId="0" applyNumberFormat="1" applyFont="1" applyFill="1" applyBorder="1" applyAlignment="1">
      <alignment vertical="center" wrapText="1"/>
    </xf>
    <xf numFmtId="49" fontId="3" fillId="0" borderId="126" xfId="0" applyNumberFormat="1" applyFont="1" applyFill="1" applyBorder="1" applyAlignment="1">
      <alignment horizontal="center" vertical="center"/>
    </xf>
    <xf numFmtId="49" fontId="3" fillId="0" borderId="127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 applyProtection="1">
      <alignment horizontal="center" vertical="center"/>
      <protection/>
    </xf>
    <xf numFmtId="0" fontId="3" fillId="0" borderId="112" xfId="0" applyNumberFormat="1" applyFont="1" applyFill="1" applyBorder="1" applyAlignment="1" applyProtection="1">
      <alignment horizontal="center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0" fontId="3" fillId="0" borderId="136" xfId="0" applyNumberFormat="1" applyFont="1" applyFill="1" applyBorder="1" applyAlignment="1">
      <alignment horizontal="center" vertical="center" wrapText="1"/>
    </xf>
    <xf numFmtId="1" fontId="3" fillId="0" borderId="126" xfId="0" applyNumberFormat="1" applyFont="1" applyFill="1" applyBorder="1" applyAlignment="1">
      <alignment horizontal="center" vertical="center"/>
    </xf>
    <xf numFmtId="1" fontId="3" fillId="0" borderId="127" xfId="0" applyNumberFormat="1" applyFont="1" applyFill="1" applyBorder="1" applyAlignment="1">
      <alignment horizontal="center" vertical="center" wrapText="1"/>
    </xf>
    <xf numFmtId="1" fontId="3" fillId="0" borderId="127" xfId="0" applyNumberFormat="1" applyFont="1" applyFill="1" applyBorder="1" applyAlignment="1">
      <alignment horizontal="center" vertical="center"/>
    </xf>
    <xf numFmtId="0" fontId="3" fillId="0" borderId="127" xfId="0" applyNumberFormat="1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  <xf numFmtId="1" fontId="6" fillId="0" borderId="95" xfId="0" applyNumberFormat="1" applyFont="1" applyFill="1" applyBorder="1" applyAlignment="1">
      <alignment horizontal="center" vertical="center"/>
    </xf>
    <xf numFmtId="1" fontId="6" fillId="0" borderId="107" xfId="0" applyNumberFormat="1" applyFont="1" applyFill="1" applyBorder="1" applyAlignment="1" applyProtection="1">
      <alignment horizontal="center" vertical="center"/>
      <protection/>
    </xf>
    <xf numFmtId="1" fontId="6" fillId="0" borderId="55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188" fontId="6" fillId="0" borderId="75" xfId="0" applyNumberFormat="1" applyFont="1" applyFill="1" applyBorder="1" applyAlignment="1">
      <alignment horizontal="center" vertical="center" wrapText="1"/>
    </xf>
    <xf numFmtId="1" fontId="6" fillId="0" borderId="56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188" fontId="6" fillId="0" borderId="61" xfId="0" applyNumberFormat="1" applyFont="1" applyFill="1" applyBorder="1" applyAlignment="1">
      <alignment horizontal="center" vertical="center" wrapText="1"/>
    </xf>
    <xf numFmtId="0" fontId="2" fillId="0" borderId="172" xfId="0" applyNumberFormat="1" applyFont="1" applyFill="1" applyBorder="1" applyAlignment="1">
      <alignment horizontal="center" vertical="center" wrapText="1"/>
    </xf>
    <xf numFmtId="0" fontId="39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173" xfId="0" applyNumberFormat="1" applyFont="1" applyFill="1" applyBorder="1" applyAlignment="1">
      <alignment horizontal="center" vertical="center" wrapText="1"/>
    </xf>
    <xf numFmtId="0" fontId="39" fillId="0" borderId="126" xfId="0" applyNumberFormat="1" applyFont="1" applyFill="1" applyBorder="1" applyAlignment="1" applyProtection="1">
      <alignment horizontal="center" vertical="center"/>
      <protection/>
    </xf>
    <xf numFmtId="0" fontId="39" fillId="0" borderId="127" xfId="0" applyNumberFormat="1" applyFont="1" applyFill="1" applyBorder="1" applyAlignment="1" applyProtection="1">
      <alignment horizontal="center" vertical="center"/>
      <protection/>
    </xf>
    <xf numFmtId="0" fontId="39" fillId="0" borderId="109" xfId="0" applyNumberFormat="1" applyFont="1" applyFill="1" applyBorder="1" applyAlignment="1" applyProtection="1">
      <alignment horizontal="center" vertical="center"/>
      <protection/>
    </xf>
    <xf numFmtId="1" fontId="2" fillId="0" borderId="60" xfId="0" applyNumberFormat="1" applyFont="1" applyFill="1" applyBorder="1" applyAlignment="1">
      <alignment horizontal="center" vertical="center" wrapTex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2" fillId="0" borderId="174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188" fontId="2" fillId="56" borderId="19" xfId="0" applyNumberFormat="1" applyFont="1" applyFill="1" applyBorder="1" applyAlignment="1">
      <alignment horizontal="center" vertical="center" wrapText="1"/>
    </xf>
    <xf numFmtId="1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49" fontId="39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55" borderId="35" xfId="9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  <xf numFmtId="189" fontId="39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left" vertical="center"/>
      <protection/>
    </xf>
    <xf numFmtId="188" fontId="2" fillId="0" borderId="0" xfId="0" applyNumberFormat="1" applyFont="1" applyFill="1" applyBorder="1" applyAlignment="1" applyProtection="1">
      <alignment vertical="center" wrapText="1"/>
      <protection/>
    </xf>
    <xf numFmtId="49" fontId="2" fillId="55" borderId="0" xfId="0" applyNumberFormat="1" applyFont="1" applyFill="1" applyBorder="1" applyAlignment="1" applyProtection="1">
      <alignment horizontal="center" vertical="center" wrapText="1"/>
      <protection/>
    </xf>
    <xf numFmtId="0" fontId="2" fillId="55" borderId="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 vertical="center" wrapText="1"/>
    </xf>
    <xf numFmtId="0" fontId="8" fillId="55" borderId="0" xfId="0" applyNumberFormat="1" applyFont="1" applyFill="1" applyBorder="1" applyAlignment="1" applyProtection="1">
      <alignment horizontal="center" vertical="center"/>
      <protection/>
    </xf>
    <xf numFmtId="0" fontId="2" fillId="55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 wrapText="1"/>
    </xf>
    <xf numFmtId="0" fontId="2" fillId="55" borderId="0" xfId="0" applyFont="1" applyFill="1" applyBorder="1" applyAlignment="1">
      <alignment/>
    </xf>
    <xf numFmtId="191" fontId="39" fillId="0" borderId="0" xfId="0" applyNumberFormat="1" applyFont="1" applyFill="1" applyBorder="1" applyAlignment="1" applyProtection="1">
      <alignment horizontal="center" vertical="center"/>
      <protection/>
    </xf>
    <xf numFmtId="189" fontId="39" fillId="56" borderId="0" xfId="0" applyNumberFormat="1" applyFont="1" applyFill="1" applyBorder="1" applyAlignment="1" applyProtection="1">
      <alignment horizontal="center" vertical="center"/>
      <protection/>
    </xf>
    <xf numFmtId="189" fontId="2" fillId="56" borderId="0" xfId="0" applyNumberFormat="1" applyFont="1" applyFill="1" applyBorder="1" applyAlignment="1" applyProtection="1">
      <alignment horizontal="left" vertical="center"/>
      <protection/>
    </xf>
    <xf numFmtId="191" fontId="39" fillId="56" borderId="0" xfId="0" applyNumberFormat="1" applyFont="1" applyFill="1" applyBorder="1" applyAlignment="1" applyProtection="1">
      <alignment horizontal="center" vertical="center"/>
      <protection/>
    </xf>
    <xf numFmtId="188" fontId="2" fillId="56" borderId="35" xfId="0" applyNumberFormat="1" applyFont="1" applyFill="1" applyBorder="1" applyAlignment="1" applyProtection="1">
      <alignment vertical="center"/>
      <protection/>
    </xf>
    <xf numFmtId="188" fontId="2" fillId="56" borderId="0" xfId="0" applyNumberFormat="1" applyFont="1" applyFill="1" applyBorder="1" applyAlignment="1" applyProtection="1">
      <alignment vertical="center"/>
      <protection/>
    </xf>
    <xf numFmtId="0" fontId="39" fillId="0" borderId="35" xfId="0" applyNumberFormat="1" applyFont="1" applyFill="1" applyBorder="1" applyAlignment="1" applyProtection="1">
      <alignment horizontal="center" vertical="center" wrapText="1"/>
      <protection/>
    </xf>
    <xf numFmtId="191" fontId="7" fillId="0" borderId="0" xfId="0" applyNumberFormat="1" applyFont="1" applyFill="1" applyBorder="1" applyAlignment="1" applyProtection="1">
      <alignment vertical="center"/>
      <protection/>
    </xf>
    <xf numFmtId="190" fontId="9" fillId="56" borderId="98" xfId="0" applyNumberFormat="1" applyFont="1" applyFill="1" applyBorder="1" applyAlignment="1" applyProtection="1">
      <alignment horizontal="center" vertical="center"/>
      <protection/>
    </xf>
    <xf numFmtId="1" fontId="2" fillId="55" borderId="0" xfId="0" applyNumberFormat="1" applyFont="1" applyFill="1" applyBorder="1" applyAlignment="1">
      <alignment horizontal="center" vertical="center" wrapText="1"/>
    </xf>
    <xf numFmtId="188" fontId="6" fillId="55" borderId="47" xfId="0" applyNumberFormat="1" applyFont="1" applyFill="1" applyBorder="1" applyAlignment="1">
      <alignment horizontal="center" vertical="center" wrapText="1"/>
    </xf>
    <xf numFmtId="0" fontId="6" fillId="55" borderId="23" xfId="0" applyFont="1" applyFill="1" applyBorder="1" applyAlignment="1">
      <alignment horizontal="center" vertical="center" wrapText="1"/>
    </xf>
    <xf numFmtId="188" fontId="6" fillId="55" borderId="64" xfId="0" applyNumberFormat="1" applyFont="1" applyFill="1" applyBorder="1" applyAlignment="1">
      <alignment horizontal="center" vertical="center" wrapText="1"/>
    </xf>
    <xf numFmtId="0" fontId="2" fillId="55" borderId="175" xfId="0" applyFont="1" applyFill="1" applyBorder="1" applyAlignment="1">
      <alignment horizontal="center" vertical="center" wrapText="1"/>
    </xf>
    <xf numFmtId="189" fontId="8" fillId="55" borderId="175" xfId="0" applyNumberFormat="1" applyFont="1" applyFill="1" applyBorder="1" applyAlignment="1" applyProtection="1">
      <alignment horizontal="center" vertical="center"/>
      <protection/>
    </xf>
    <xf numFmtId="190" fontId="6" fillId="55" borderId="175" xfId="0" applyNumberFormat="1" applyFont="1" applyFill="1" applyBorder="1" applyAlignment="1" applyProtection="1">
      <alignment horizontal="center" vertical="center"/>
      <protection/>
    </xf>
    <xf numFmtId="1" fontId="6" fillId="55" borderId="175" xfId="0" applyNumberFormat="1" applyFont="1" applyFill="1" applyBorder="1" applyAlignment="1" applyProtection="1">
      <alignment horizontal="center" vertical="center"/>
      <protection/>
    </xf>
    <xf numFmtId="188" fontId="2" fillId="55" borderId="93" xfId="0" applyNumberFormat="1" applyFont="1" applyFill="1" applyBorder="1" applyAlignment="1" applyProtection="1">
      <alignment vertical="center"/>
      <protection/>
    </xf>
    <xf numFmtId="49" fontId="2" fillId="55" borderId="35" xfId="0" applyNumberFormat="1" applyFont="1" applyFill="1" applyBorder="1" applyAlignment="1">
      <alignment horizontal="left" vertical="center" wrapText="1"/>
    </xf>
    <xf numFmtId="189" fontId="8" fillId="55" borderId="35" xfId="0" applyNumberFormat="1" applyFont="1" applyFill="1" applyBorder="1" applyAlignment="1" applyProtection="1">
      <alignment horizontal="center" vertical="center"/>
      <protection/>
    </xf>
    <xf numFmtId="190" fontId="6" fillId="55" borderId="35" xfId="0" applyNumberFormat="1" applyFont="1" applyFill="1" applyBorder="1" applyAlignment="1" applyProtection="1">
      <alignment horizontal="center" vertical="center"/>
      <protection/>
    </xf>
    <xf numFmtId="0" fontId="6" fillId="55" borderId="35" xfId="0" applyFont="1" applyFill="1" applyBorder="1" applyAlignment="1">
      <alignment horizontal="center" vertical="center" wrapText="1"/>
    </xf>
    <xf numFmtId="188" fontId="6" fillId="55" borderId="35" xfId="0" applyNumberFormat="1" applyFont="1" applyFill="1" applyBorder="1" applyAlignment="1">
      <alignment horizontal="center" vertical="center" wrapText="1"/>
    </xf>
    <xf numFmtId="0" fontId="10" fillId="55" borderId="35" xfId="0" applyFont="1" applyFill="1" applyBorder="1" applyAlignment="1">
      <alignment/>
    </xf>
    <xf numFmtId="1" fontId="2" fillId="55" borderId="35" xfId="0" applyNumberFormat="1" applyFont="1" applyFill="1" applyBorder="1" applyAlignment="1">
      <alignment horizontal="center" vertical="center" wrapText="1"/>
    </xf>
    <xf numFmtId="188" fontId="6" fillId="55" borderId="0" xfId="0" applyNumberFormat="1" applyFont="1" applyFill="1" applyBorder="1" applyAlignment="1">
      <alignment horizontal="center" vertical="center" wrapText="1"/>
    </xf>
    <xf numFmtId="188" fontId="2" fillId="0" borderId="141" xfId="0" applyNumberFormat="1" applyFont="1" applyFill="1" applyBorder="1" applyAlignment="1" applyProtection="1">
      <alignment vertical="center"/>
      <protection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vertical="center" wrapText="1"/>
    </xf>
    <xf numFmtId="0" fontId="2" fillId="0" borderId="3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190" fontId="2" fillId="0" borderId="35" xfId="0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 wrapText="1"/>
    </xf>
    <xf numFmtId="190" fontId="2" fillId="55" borderId="35" xfId="0" applyNumberFormat="1" applyFont="1" applyFill="1" applyBorder="1" applyAlignment="1" applyProtection="1">
      <alignment horizontal="center" vertical="center"/>
      <protection/>
    </xf>
    <xf numFmtId="0" fontId="2" fillId="0" borderId="176" xfId="0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/>
    </xf>
    <xf numFmtId="0" fontId="2" fillId="0" borderId="148" xfId="0" applyFont="1" applyFill="1" applyBorder="1" applyAlignment="1">
      <alignment horizontal="center"/>
    </xf>
    <xf numFmtId="0" fontId="6" fillId="55" borderId="35" xfId="0" applyFont="1" applyFill="1" applyBorder="1" applyAlignment="1" applyProtection="1">
      <alignment horizontal="right" vertical="center"/>
      <protection/>
    </xf>
    <xf numFmtId="0" fontId="0" fillId="55" borderId="35" xfId="0" applyFont="1" applyFill="1" applyBorder="1" applyAlignment="1">
      <alignment horizontal="right" vertical="center"/>
    </xf>
    <xf numFmtId="188" fontId="11" fillId="55" borderId="35" xfId="93" applyNumberFormat="1" applyFont="1" applyFill="1" applyBorder="1" applyAlignment="1" applyProtection="1">
      <alignment horizontal="center" vertical="center"/>
      <protection hidden="1"/>
    </xf>
    <xf numFmtId="189" fontId="39" fillId="55" borderId="35" xfId="0" applyNumberFormat="1" applyFont="1" applyFill="1" applyBorder="1" applyAlignment="1" applyProtection="1">
      <alignment horizontal="center" vertical="center"/>
      <protection/>
    </xf>
    <xf numFmtId="191" fontId="39" fillId="55" borderId="35" xfId="0" applyNumberFormat="1" applyFont="1" applyFill="1" applyBorder="1" applyAlignment="1" applyProtection="1">
      <alignment horizontal="center" vertical="center"/>
      <protection/>
    </xf>
    <xf numFmtId="49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78" xfId="0" applyFont="1" applyFill="1" applyBorder="1" applyAlignment="1">
      <alignment horizontal="center" vertical="center" wrapText="1"/>
    </xf>
    <xf numFmtId="189" fontId="2" fillId="56" borderId="35" xfId="0" applyNumberFormat="1" applyFont="1" applyFill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right" vertical="center"/>
      <protection/>
    </xf>
    <xf numFmtId="2" fontId="2" fillId="57" borderId="179" xfId="0" applyNumberFormat="1" applyFont="1" applyFill="1" applyBorder="1" applyAlignment="1" applyProtection="1">
      <alignment horizontal="left" vertical="center" wrapText="1"/>
      <protection/>
    </xf>
    <xf numFmtId="49" fontId="2" fillId="55" borderId="179" xfId="0" applyNumberFormat="1" applyFont="1" applyFill="1" applyBorder="1" applyAlignment="1">
      <alignment vertical="center" wrapText="1"/>
    </xf>
    <xf numFmtId="0" fontId="2" fillId="55" borderId="180" xfId="0" applyNumberFormat="1" applyFont="1" applyFill="1" applyBorder="1" applyAlignment="1">
      <alignment horizontal="center" vertical="center"/>
    </xf>
    <xf numFmtId="49" fontId="2" fillId="55" borderId="0" xfId="0" applyNumberFormat="1" applyFont="1" applyFill="1" applyBorder="1" applyAlignment="1">
      <alignment horizontal="center" vertical="center"/>
    </xf>
    <xf numFmtId="0" fontId="2" fillId="55" borderId="179" xfId="0" applyNumberFormat="1" applyFont="1" applyFill="1" applyBorder="1" applyAlignment="1" applyProtection="1">
      <alignment horizontal="center" vertical="center"/>
      <protection/>
    </xf>
    <xf numFmtId="190" fontId="6" fillId="55" borderId="181" xfId="0" applyNumberFormat="1" applyFont="1" applyFill="1" applyBorder="1" applyAlignment="1" applyProtection="1">
      <alignment horizontal="center" vertical="center"/>
      <protection/>
    </xf>
    <xf numFmtId="0" fontId="6" fillId="55" borderId="180" xfId="0" applyFont="1" applyFill="1" applyBorder="1" applyAlignment="1">
      <alignment horizontal="center" vertical="center" wrapText="1"/>
    </xf>
    <xf numFmtId="1" fontId="6" fillId="55" borderId="0" xfId="0" applyNumberFormat="1" applyFont="1" applyFill="1" applyBorder="1" applyAlignment="1">
      <alignment horizontal="center" vertical="center"/>
    </xf>
    <xf numFmtId="0" fontId="6" fillId="55" borderId="0" xfId="0" applyNumberFormat="1" applyFont="1" applyFill="1" applyBorder="1" applyAlignment="1">
      <alignment horizontal="center" vertical="center"/>
    </xf>
    <xf numFmtId="188" fontId="6" fillId="55" borderId="179" xfId="0" applyNumberFormat="1" applyFont="1" applyFill="1" applyBorder="1" applyAlignment="1">
      <alignment horizontal="center" vertical="center" wrapText="1"/>
    </xf>
    <xf numFmtId="0" fontId="2" fillId="55" borderId="180" xfId="0" applyNumberFormat="1" applyFont="1" applyFill="1" applyBorder="1" applyAlignment="1">
      <alignment horizontal="center" vertical="center" wrapText="1"/>
    </xf>
    <xf numFmtId="0" fontId="2" fillId="55" borderId="0" xfId="0" applyNumberFormat="1" applyFont="1" applyFill="1" applyBorder="1" applyAlignment="1">
      <alignment horizontal="center" vertical="center" wrapText="1"/>
    </xf>
    <xf numFmtId="0" fontId="2" fillId="55" borderId="179" xfId="0" applyNumberFormat="1" applyFont="1" applyFill="1" applyBorder="1" applyAlignment="1">
      <alignment horizontal="center" vertical="center" wrapText="1"/>
    </xf>
    <xf numFmtId="1" fontId="2" fillId="55" borderId="179" xfId="0" applyNumberFormat="1" applyFont="1" applyFill="1" applyBorder="1" applyAlignment="1">
      <alignment horizontal="center" vertical="center" wrapText="1"/>
    </xf>
    <xf numFmtId="1" fontId="2" fillId="55" borderId="180" xfId="0" applyNumberFormat="1" applyFont="1" applyFill="1" applyBorder="1" applyAlignment="1">
      <alignment horizontal="center" vertical="center" wrapText="1"/>
    </xf>
    <xf numFmtId="188" fontId="2" fillId="55" borderId="136" xfId="0" applyNumberFormat="1" applyFont="1" applyFill="1" applyBorder="1" applyAlignment="1" applyProtection="1">
      <alignment vertical="center"/>
      <protection/>
    </xf>
    <xf numFmtId="188" fontId="2" fillId="55" borderId="132" xfId="0" applyNumberFormat="1" applyFont="1" applyFill="1" applyBorder="1" applyAlignment="1" applyProtection="1">
      <alignment vertical="center"/>
      <protection/>
    </xf>
    <xf numFmtId="188" fontId="2" fillId="0" borderId="132" xfId="0" applyNumberFormat="1" applyFont="1" applyFill="1" applyBorder="1" applyAlignment="1" applyProtection="1">
      <alignment vertical="center"/>
      <protection/>
    </xf>
    <xf numFmtId="189" fontId="2" fillId="0" borderId="35" xfId="0" applyNumberFormat="1" applyFont="1" applyFill="1" applyBorder="1" applyAlignment="1" applyProtection="1">
      <alignment horizontal="center" vertical="center"/>
      <protection/>
    </xf>
    <xf numFmtId="191" fontId="2" fillId="55" borderId="35" xfId="0" applyNumberFormat="1" applyFont="1" applyFill="1" applyBorder="1" applyAlignment="1" applyProtection="1">
      <alignment vertical="center"/>
      <protection/>
    </xf>
    <xf numFmtId="191" fontId="2" fillId="55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horizontal="center" vertical="center" wrapText="1"/>
    </xf>
    <xf numFmtId="189" fontId="39" fillId="0" borderId="35" xfId="0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vertical="center" wrapText="1"/>
      <protection/>
    </xf>
    <xf numFmtId="191" fontId="39" fillId="0" borderId="35" xfId="0" applyNumberFormat="1" applyFont="1" applyFill="1" applyBorder="1" applyAlignment="1" applyProtection="1">
      <alignment horizontal="center" vertical="center"/>
      <protection/>
    </xf>
    <xf numFmtId="189" fontId="2" fillId="0" borderId="35" xfId="0" applyNumberFormat="1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189" fontId="2" fillId="0" borderId="35" xfId="0" applyNumberFormat="1" applyFont="1" applyFill="1" applyBorder="1" applyAlignment="1" applyProtection="1">
      <alignment horizontal="left" vertical="center" wrapText="1"/>
      <protection/>
    </xf>
    <xf numFmtId="191" fontId="2" fillId="0" borderId="35" xfId="0" applyNumberFormat="1" applyFont="1" applyFill="1" applyBorder="1" applyAlignment="1" applyProtection="1">
      <alignment vertical="center"/>
      <protection/>
    </xf>
    <xf numFmtId="0" fontId="6" fillId="55" borderId="35" xfId="0" applyFont="1" applyFill="1" applyBorder="1" applyAlignment="1">
      <alignment horizontal="center"/>
    </xf>
    <xf numFmtId="189" fontId="39" fillId="0" borderId="35" xfId="0" applyNumberFormat="1" applyFont="1" applyFill="1" applyBorder="1" applyAlignment="1" applyProtection="1">
      <alignment horizontal="center" vertical="center" wrapText="1"/>
      <protection/>
    </xf>
    <xf numFmtId="190" fontId="2" fillId="55" borderId="33" xfId="0" applyNumberFormat="1" applyFont="1" applyFill="1" applyBorder="1" applyAlignment="1" applyProtection="1">
      <alignment horizontal="center" vertical="center"/>
      <protection/>
    </xf>
    <xf numFmtId="188" fontId="2" fillId="55" borderId="23" xfId="0" applyNumberFormat="1" applyFont="1" applyFill="1" applyBorder="1" applyAlignment="1">
      <alignment horizontal="center" vertical="center" wrapText="1"/>
    </xf>
    <xf numFmtId="190" fontId="6" fillId="0" borderId="35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1" fontId="6" fillId="0" borderId="0" xfId="0" applyNumberFormat="1" applyFont="1" applyFill="1" applyBorder="1" applyAlignment="1" applyProtection="1">
      <alignment vertical="center"/>
      <protection/>
    </xf>
    <xf numFmtId="0" fontId="2" fillId="55" borderId="182" xfId="0" applyFont="1" applyFill="1" applyBorder="1" applyAlignment="1">
      <alignment horizontal="center" vertical="center" wrapText="1"/>
    </xf>
    <xf numFmtId="0" fontId="2" fillId="55" borderId="182" xfId="0" applyFont="1" applyFill="1" applyBorder="1" applyAlignment="1">
      <alignment horizontal="left" vertical="center" wrapText="1"/>
    </xf>
    <xf numFmtId="0" fontId="2" fillId="55" borderId="182" xfId="0" applyNumberFormat="1" applyFont="1" applyFill="1" applyBorder="1" applyAlignment="1" applyProtection="1">
      <alignment horizontal="center" vertical="center"/>
      <protection/>
    </xf>
    <xf numFmtId="190" fontId="2" fillId="56" borderId="182" xfId="0" applyNumberFormat="1" applyFont="1" applyFill="1" applyBorder="1" applyAlignment="1" applyProtection="1">
      <alignment horizontal="center" vertical="center"/>
      <protection/>
    </xf>
    <xf numFmtId="188" fontId="2" fillId="55" borderId="182" xfId="0" applyNumberFormat="1" applyFont="1" applyFill="1" applyBorder="1" applyAlignment="1">
      <alignment horizontal="center" vertical="center" wrapText="1"/>
    </xf>
    <xf numFmtId="0" fontId="6" fillId="55" borderId="182" xfId="0" applyFont="1" applyFill="1" applyBorder="1" applyAlignment="1">
      <alignment horizontal="center" vertical="center" wrapText="1"/>
    </xf>
    <xf numFmtId="1" fontId="6" fillId="55" borderId="182" xfId="0" applyNumberFormat="1" applyFont="1" applyFill="1" applyBorder="1" applyAlignment="1">
      <alignment horizontal="center" vertical="center" wrapText="1"/>
    </xf>
    <xf numFmtId="1" fontId="2" fillId="55" borderId="182" xfId="0" applyNumberFormat="1" applyFont="1" applyFill="1" applyBorder="1" applyAlignment="1">
      <alignment horizontal="center" vertical="center" wrapText="1"/>
    </xf>
    <xf numFmtId="0" fontId="6" fillId="55" borderId="183" xfId="0" applyFont="1" applyFill="1" applyBorder="1" applyAlignment="1">
      <alignment horizontal="center" vertical="center" wrapText="1"/>
    </xf>
    <xf numFmtId="0" fontId="6" fillId="55" borderId="35" xfId="0" applyFont="1" applyFill="1" applyBorder="1" applyAlignment="1">
      <alignment horizontal="left" vertical="center" wrapText="1"/>
    </xf>
    <xf numFmtId="0" fontId="6" fillId="55" borderId="35" xfId="0" applyNumberFormat="1" applyFont="1" applyFill="1" applyBorder="1" applyAlignment="1" applyProtection="1">
      <alignment horizontal="center" vertical="center"/>
      <protection/>
    </xf>
    <xf numFmtId="190" fontId="6" fillId="56" borderId="41" xfId="0" applyNumberFormat="1" applyFont="1" applyFill="1" applyBorder="1" applyAlignment="1" applyProtection="1">
      <alignment horizontal="center" vertical="center"/>
      <protection/>
    </xf>
    <xf numFmtId="190" fontId="2" fillId="56" borderId="40" xfId="0" applyNumberFormat="1" applyFont="1" applyFill="1" applyBorder="1" applyAlignment="1" applyProtection="1">
      <alignment horizontal="center" vertical="center"/>
      <protection/>
    </xf>
    <xf numFmtId="191" fontId="11" fillId="0" borderId="0" xfId="93" applyNumberFormat="1" applyFont="1" applyFill="1" applyBorder="1" applyAlignment="1" applyProtection="1">
      <alignment horizontal="center" vertical="center"/>
      <protection hidden="1"/>
    </xf>
    <xf numFmtId="190" fontId="6" fillId="56" borderId="40" xfId="0" applyNumberFormat="1" applyFont="1" applyFill="1" applyBorder="1" applyAlignment="1" applyProtection="1">
      <alignment horizontal="center" vertical="center"/>
      <protection/>
    </xf>
    <xf numFmtId="49" fontId="6" fillId="55" borderId="47" xfId="0" applyNumberFormat="1" applyFont="1" applyFill="1" applyBorder="1" applyAlignment="1">
      <alignment horizontal="left" vertical="center" wrapText="1"/>
    </xf>
    <xf numFmtId="49" fontId="6" fillId="55" borderId="44" xfId="0" applyNumberFormat="1" applyFont="1" applyFill="1" applyBorder="1" applyAlignment="1">
      <alignment horizontal="right" vertical="center" wrapText="1"/>
    </xf>
    <xf numFmtId="0" fontId="6" fillId="55" borderId="34" xfId="0" applyFont="1" applyFill="1" applyBorder="1" applyAlignment="1">
      <alignment horizontal="center" vertical="center" wrapText="1"/>
    </xf>
    <xf numFmtId="189" fontId="6" fillId="55" borderId="44" xfId="0" applyNumberFormat="1" applyFont="1" applyFill="1" applyBorder="1" applyAlignment="1" applyProtection="1">
      <alignment horizontal="center" vertical="center"/>
      <protection/>
    </xf>
    <xf numFmtId="190" fontId="6" fillId="55" borderId="42" xfId="0" applyNumberFormat="1" applyFont="1" applyFill="1" applyBorder="1" applyAlignment="1" applyProtection="1">
      <alignment horizontal="center" vertical="center"/>
      <protection/>
    </xf>
    <xf numFmtId="0" fontId="6" fillId="55" borderId="43" xfId="0" applyFont="1" applyFill="1" applyBorder="1" applyAlignment="1">
      <alignment horizontal="center" vertical="center" wrapText="1"/>
    </xf>
    <xf numFmtId="0" fontId="2" fillId="55" borderId="154" xfId="0" applyFont="1" applyFill="1" applyBorder="1" applyAlignment="1">
      <alignment horizontal="center" vertical="center" wrapText="1"/>
    </xf>
    <xf numFmtId="0" fontId="2" fillId="55" borderId="154" xfId="0" applyFont="1" applyFill="1" applyBorder="1" applyAlignment="1">
      <alignment horizontal="left" vertical="center" wrapText="1"/>
    </xf>
    <xf numFmtId="2" fontId="2" fillId="55" borderId="154" xfId="0" applyNumberFormat="1" applyFont="1" applyFill="1" applyBorder="1" applyAlignment="1" applyProtection="1">
      <alignment horizontal="center" vertical="center" wrapText="1"/>
      <protection/>
    </xf>
    <xf numFmtId="2" fontId="5" fillId="55" borderId="154" xfId="0" applyNumberFormat="1" applyFont="1" applyFill="1" applyBorder="1" applyAlignment="1" applyProtection="1">
      <alignment horizontal="center" vertical="center" wrapText="1"/>
      <protection/>
    </xf>
    <xf numFmtId="0" fontId="2" fillId="55" borderId="154" xfId="0" applyNumberFormat="1" applyFont="1" applyFill="1" applyBorder="1" applyAlignment="1" applyProtection="1">
      <alignment horizontal="center" vertical="center"/>
      <protection/>
    </xf>
    <xf numFmtId="190" fontId="2" fillId="56" borderId="154" xfId="0" applyNumberFormat="1" applyFont="1" applyFill="1" applyBorder="1" applyAlignment="1" applyProtection="1">
      <alignment horizontal="center" vertical="center"/>
      <protection/>
    </xf>
    <xf numFmtId="1" fontId="2" fillId="55" borderId="154" xfId="0" applyNumberFormat="1" applyFont="1" applyFill="1" applyBorder="1" applyAlignment="1" applyProtection="1">
      <alignment horizontal="center" vertical="center"/>
      <protection/>
    </xf>
    <xf numFmtId="0" fontId="6" fillId="55" borderId="154" xfId="0" applyFont="1" applyFill="1" applyBorder="1" applyAlignment="1">
      <alignment horizontal="center" vertical="center" wrapText="1"/>
    </xf>
    <xf numFmtId="1" fontId="2" fillId="55" borderId="154" xfId="0" applyNumberFormat="1" applyFont="1" applyFill="1" applyBorder="1" applyAlignment="1">
      <alignment horizontal="center" vertical="center" wrapText="1"/>
    </xf>
    <xf numFmtId="1" fontId="6" fillId="55" borderId="154" xfId="0" applyNumberFormat="1" applyFont="1" applyFill="1" applyBorder="1" applyAlignment="1">
      <alignment horizontal="center" vertical="center" wrapText="1"/>
    </xf>
    <xf numFmtId="0" fontId="6" fillId="55" borderId="184" xfId="0" applyFont="1" applyFill="1" applyBorder="1" applyAlignment="1">
      <alignment horizontal="center" vertical="center" wrapText="1"/>
    </xf>
    <xf numFmtId="49" fontId="6" fillId="55" borderId="35" xfId="0" applyNumberFormat="1" applyFont="1" applyFill="1" applyBorder="1" applyAlignment="1">
      <alignment horizontal="left" vertical="center" wrapText="1"/>
    </xf>
    <xf numFmtId="49" fontId="6" fillId="55" borderId="35" xfId="0" applyNumberFormat="1" applyFont="1" applyFill="1" applyBorder="1" applyAlignment="1">
      <alignment horizontal="right" vertical="center" wrapText="1"/>
    </xf>
    <xf numFmtId="189" fontId="6" fillId="55" borderId="35" xfId="0" applyNumberFormat="1" applyFont="1" applyFill="1" applyBorder="1" applyAlignment="1" applyProtection="1">
      <alignment horizontal="center" vertical="center"/>
      <protection/>
    </xf>
    <xf numFmtId="49" fontId="2" fillId="55" borderId="35" xfId="0" applyNumberFormat="1" applyFont="1" applyFill="1" applyBorder="1" applyAlignment="1">
      <alignment horizontal="right" vertical="center" wrapText="1"/>
    </xf>
    <xf numFmtId="189" fontId="2" fillId="55" borderId="35" xfId="0" applyNumberFormat="1" applyFont="1" applyFill="1" applyBorder="1" applyAlignment="1" applyProtection="1">
      <alignment horizontal="center" vertical="center"/>
      <protection/>
    </xf>
    <xf numFmtId="188" fontId="2" fillId="55" borderId="3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90" fontId="8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188" fontId="2" fillId="0" borderId="35" xfId="0" applyNumberFormat="1" applyFont="1" applyFill="1" applyBorder="1" applyAlignment="1" applyProtection="1">
      <alignment horizontal="left" vertical="top"/>
      <protection/>
    </xf>
    <xf numFmtId="0" fontId="6" fillId="0" borderId="35" xfId="0" applyFont="1" applyFill="1" applyBorder="1" applyAlignment="1">
      <alignment horizontal="center" vertical="center" wrapText="1"/>
    </xf>
    <xf numFmtId="190" fontId="9" fillId="56" borderId="99" xfId="0" applyNumberFormat="1" applyFont="1" applyFill="1" applyBorder="1" applyAlignment="1" applyProtection="1">
      <alignment horizontal="center" vertical="center"/>
      <protection/>
    </xf>
    <xf numFmtId="190" fontId="2" fillId="56" borderId="98" xfId="0" applyNumberFormat="1" applyFont="1" applyFill="1" applyBorder="1" applyAlignment="1" applyProtection="1">
      <alignment horizontal="center" vertical="center"/>
      <protection/>
    </xf>
    <xf numFmtId="190" fontId="8" fillId="56" borderId="108" xfId="0" applyNumberFormat="1" applyFont="1" applyFill="1" applyBorder="1" applyAlignment="1" applyProtection="1">
      <alignment horizontal="center" vertical="center"/>
      <protection/>
    </xf>
    <xf numFmtId="190" fontId="6" fillId="56" borderId="100" xfId="0" applyNumberFormat="1" applyFont="1" applyFill="1" applyBorder="1" applyAlignment="1" applyProtection="1">
      <alignment horizontal="center" vertical="center"/>
      <protection/>
    </xf>
    <xf numFmtId="190" fontId="6" fillId="56" borderId="58" xfId="0" applyNumberFormat="1" applyFont="1" applyFill="1" applyBorder="1" applyAlignment="1" applyProtection="1">
      <alignment horizontal="center" vertical="center"/>
      <protection/>
    </xf>
    <xf numFmtId="190" fontId="2" fillId="56" borderId="58" xfId="0" applyNumberFormat="1" applyFont="1" applyFill="1" applyBorder="1" applyAlignment="1" applyProtection="1">
      <alignment horizontal="center" vertical="center"/>
      <protection/>
    </xf>
    <xf numFmtId="190" fontId="8" fillId="56" borderId="125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Font="1" applyBorder="1" applyAlignment="1">
      <alignment horizontal="left"/>
    </xf>
    <xf numFmtId="188" fontId="2" fillId="0" borderId="93" xfId="0" applyNumberFormat="1" applyFont="1" applyFill="1" applyBorder="1" applyAlignment="1" applyProtection="1">
      <alignment vertical="center"/>
      <protection/>
    </xf>
    <xf numFmtId="49" fontId="2" fillId="0" borderId="35" xfId="0" applyNumberFormat="1" applyFont="1" applyFill="1" applyBorder="1" applyAlignment="1">
      <alignment vertical="center" wrapText="1"/>
    </xf>
    <xf numFmtId="194" fontId="2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>
      <alignment horizontal="center"/>
    </xf>
    <xf numFmtId="1" fontId="2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left" vertical="center" wrapText="1"/>
    </xf>
    <xf numFmtId="188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58" borderId="112" xfId="0" applyFont="1" applyFill="1" applyBorder="1" applyAlignment="1">
      <alignment horizontal="left" vertical="center" wrapText="1"/>
    </xf>
    <xf numFmtId="49" fontId="2" fillId="0" borderId="91" xfId="92" applyNumberFormat="1" applyFont="1" applyFill="1" applyBorder="1" applyAlignment="1">
      <alignment vertical="center" wrapText="1"/>
      <protection/>
    </xf>
    <xf numFmtId="0" fontId="2" fillId="0" borderId="101" xfId="0" applyFont="1" applyBorder="1" applyAlignment="1">
      <alignment horizontal="center" wrapText="1"/>
    </xf>
    <xf numFmtId="0" fontId="2" fillId="0" borderId="93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2" fillId="0" borderId="100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2" fillId="0" borderId="93" xfId="0" applyFont="1" applyBorder="1" applyAlignment="1">
      <alignment horizontal="center" wrapText="1"/>
    </xf>
    <xf numFmtId="0" fontId="2" fillId="0" borderId="102" xfId="0" applyFont="1" applyBorder="1" applyAlignment="1">
      <alignment horizontal="center" wrapText="1"/>
    </xf>
    <xf numFmtId="0" fontId="2" fillId="0" borderId="102" xfId="0" applyFont="1" applyBorder="1" applyAlignment="1">
      <alignment/>
    </xf>
    <xf numFmtId="0" fontId="2" fillId="0" borderId="101" xfId="0" applyFont="1" applyBorder="1" applyAlignment="1">
      <alignment/>
    </xf>
    <xf numFmtId="0" fontId="2" fillId="0" borderId="102" xfId="0" applyFont="1" applyBorder="1" applyAlignment="1">
      <alignment horizontal="center"/>
    </xf>
    <xf numFmtId="188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102" xfId="0" applyFont="1" applyBorder="1" applyAlignment="1">
      <alignment horizontal="center"/>
    </xf>
    <xf numFmtId="188" fontId="7" fillId="0" borderId="136" xfId="0" applyNumberFormat="1" applyFont="1" applyFill="1" applyBorder="1" applyAlignment="1" applyProtection="1">
      <alignment vertical="center"/>
      <protection/>
    </xf>
    <xf numFmtId="188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55" borderId="35" xfId="92" applyNumberFormat="1" applyFont="1" applyFill="1" applyBorder="1" applyAlignment="1" applyProtection="1">
      <alignment horizontal="center" vertical="center"/>
      <protection/>
    </xf>
    <xf numFmtId="195" fontId="2" fillId="55" borderId="35" xfId="92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horizontal="left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/>
      <protection/>
    </xf>
    <xf numFmtId="202" fontId="8" fillId="0" borderId="35" xfId="0" applyNumberFormat="1" applyFont="1" applyFill="1" applyBorder="1" applyAlignment="1" applyProtection="1">
      <alignment horizontal="center" vertical="center"/>
      <protection/>
    </xf>
    <xf numFmtId="0" fontId="8" fillId="0" borderId="35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right" vertical="center" wrapText="1"/>
      <protection/>
    </xf>
    <xf numFmtId="190" fontId="2" fillId="0" borderId="35" xfId="0" applyNumberFormat="1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 applyProtection="1">
      <alignment vertical="center"/>
      <protection/>
    </xf>
    <xf numFmtId="1" fontId="2" fillId="0" borderId="35" xfId="0" applyNumberFormat="1" applyFont="1" applyFill="1" applyBorder="1" applyAlignment="1" applyProtection="1">
      <alignment horizontal="center" vertical="center"/>
      <protection/>
    </xf>
    <xf numFmtId="2" fontId="11" fillId="0" borderId="0" xfId="93" applyNumberFormat="1" applyFont="1" applyFill="1" applyBorder="1" applyAlignment="1" applyProtection="1">
      <alignment horizontal="center" vertical="center"/>
      <protection hidden="1"/>
    </xf>
    <xf numFmtId="1" fontId="2" fillId="0" borderId="185" xfId="0" applyNumberFormat="1" applyFont="1" applyBorder="1" applyAlignment="1">
      <alignment horizontal="center" vertical="center"/>
    </xf>
    <xf numFmtId="1" fontId="2" fillId="0" borderId="164" xfId="0" applyNumberFormat="1" applyFont="1" applyBorder="1" applyAlignment="1">
      <alignment horizontal="center" vertical="center"/>
    </xf>
    <xf numFmtId="1" fontId="2" fillId="0" borderId="165" xfId="0" applyNumberFormat="1" applyFont="1" applyBorder="1" applyAlignment="1">
      <alignment horizontal="center" vertical="center"/>
    </xf>
    <xf numFmtId="1" fontId="2" fillId="0" borderId="154" xfId="0" applyNumberFormat="1" applyFont="1" applyBorder="1" applyAlignment="1">
      <alignment horizontal="center" vertical="center"/>
    </xf>
    <xf numFmtId="1" fontId="2" fillId="0" borderId="186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87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92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77" xfId="0" applyFont="1" applyFill="1" applyBorder="1" applyAlignment="1">
      <alignment horizontal="center"/>
    </xf>
    <xf numFmtId="1" fontId="2" fillId="0" borderId="101" xfId="0" applyNumberFormat="1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102" xfId="0" applyFont="1" applyFill="1" applyBorder="1" applyAlignment="1">
      <alignment horizontal="center"/>
    </xf>
    <xf numFmtId="188" fontId="2" fillId="0" borderId="102" xfId="0" applyNumberFormat="1" applyFont="1" applyFill="1" applyBorder="1" applyAlignment="1" applyProtection="1">
      <alignment vertical="center"/>
      <protection/>
    </xf>
    <xf numFmtId="0" fontId="2" fillId="0" borderId="148" xfId="0" applyFont="1" applyFill="1" applyBorder="1" applyAlignment="1">
      <alignment horizontal="center"/>
    </xf>
    <xf numFmtId="1" fontId="2" fillId="0" borderId="129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07" xfId="0" applyFont="1" applyFill="1" applyBorder="1" applyAlignment="1">
      <alignment horizontal="center"/>
    </xf>
    <xf numFmtId="0" fontId="2" fillId="0" borderId="129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189" fontId="3" fillId="55" borderId="35" xfId="0" applyNumberFormat="1" applyFont="1" applyFill="1" applyBorder="1" applyAlignment="1" applyProtection="1">
      <alignment horizontal="center" vertical="center"/>
      <protection/>
    </xf>
    <xf numFmtId="191" fontId="3" fillId="55" borderId="35" xfId="0" applyNumberFormat="1" applyFont="1" applyFill="1" applyBorder="1" applyAlignment="1" applyProtection="1">
      <alignment horizontal="center" vertical="center"/>
      <protection/>
    </xf>
    <xf numFmtId="0" fontId="2" fillId="55" borderId="129" xfId="0" applyFont="1" applyFill="1" applyBorder="1" applyAlignment="1">
      <alignment horizontal="center"/>
    </xf>
    <xf numFmtId="0" fontId="2" fillId="58" borderId="112" xfId="0" applyNumberFormat="1" applyFont="1" applyFill="1" applyBorder="1" applyAlignment="1" applyProtection="1">
      <alignment horizontal="left" vertical="center" wrapText="1"/>
      <protection/>
    </xf>
    <xf numFmtId="49" fontId="45" fillId="0" borderId="35" xfId="0" applyNumberFormat="1" applyFont="1" applyFill="1" applyBorder="1" applyAlignment="1" applyProtection="1">
      <alignment horizontal="center" vertical="center" wrapText="1"/>
      <protection/>
    </xf>
    <xf numFmtId="0" fontId="46" fillId="55" borderId="35" xfId="0" applyFont="1" applyFill="1" applyBorder="1" applyAlignment="1">
      <alignment horizontal="center"/>
    </xf>
    <xf numFmtId="0" fontId="47" fillId="55" borderId="35" xfId="0" applyFont="1" applyFill="1" applyBorder="1" applyAlignment="1">
      <alignment horizontal="center"/>
    </xf>
    <xf numFmtId="0" fontId="45" fillId="0" borderId="35" xfId="0" applyNumberFormat="1" applyFont="1" applyFill="1" applyBorder="1" applyAlignment="1" applyProtection="1">
      <alignment horizontal="center" vertical="center" wrapText="1"/>
      <protection/>
    </xf>
    <xf numFmtId="0" fontId="47" fillId="55" borderId="35" xfId="92" applyNumberFormat="1" applyFont="1" applyFill="1" applyBorder="1" applyAlignment="1" applyProtection="1">
      <alignment horizontal="center" vertical="center"/>
      <protection/>
    </xf>
    <xf numFmtId="0" fontId="47" fillId="55" borderId="35" xfId="92" applyFont="1" applyFill="1" applyBorder="1" applyAlignment="1">
      <alignment horizontal="center" vertical="center" wrapText="1"/>
      <protection/>
    </xf>
    <xf numFmtId="49" fontId="45" fillId="55" borderId="35" xfId="0" applyNumberFormat="1" applyFont="1" applyFill="1" applyBorder="1" applyAlignment="1" applyProtection="1">
      <alignment horizontal="center" vertical="center" wrapText="1"/>
      <protection/>
    </xf>
    <xf numFmtId="0" fontId="47" fillId="55" borderId="35" xfId="0" applyNumberFormat="1" applyFont="1" applyFill="1" applyBorder="1" applyAlignment="1">
      <alignment horizontal="center" vertical="center" wrapText="1"/>
    </xf>
    <xf numFmtId="0" fontId="47" fillId="55" borderId="35" xfId="0" applyFont="1" applyFill="1" applyBorder="1" applyAlignment="1">
      <alignment horizontal="center" vertical="center" wrapText="1"/>
    </xf>
    <xf numFmtId="49" fontId="6" fillId="0" borderId="181" xfId="0" applyNumberFormat="1" applyFont="1" applyFill="1" applyBorder="1" applyAlignment="1" applyProtection="1">
      <alignment horizontal="center" vertical="center" wrapText="1"/>
      <protection/>
    </xf>
    <xf numFmtId="49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49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2" fillId="0" borderId="188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48" fillId="55" borderId="35" xfId="92" applyNumberFormat="1" applyFont="1" applyFill="1" applyBorder="1" applyAlignment="1" applyProtection="1">
      <alignment horizontal="center" vertical="center"/>
      <protection/>
    </xf>
    <xf numFmtId="195" fontId="47" fillId="55" borderId="35" xfId="92" applyNumberFormat="1" applyFont="1" applyFill="1" applyBorder="1" applyAlignment="1" applyProtection="1">
      <alignment horizontal="center" vertical="center"/>
      <protection/>
    </xf>
    <xf numFmtId="188" fontId="47" fillId="55" borderId="35" xfId="0" applyNumberFormat="1" applyFont="1" applyFill="1" applyBorder="1" applyAlignment="1" applyProtection="1">
      <alignment vertical="center"/>
      <protection/>
    </xf>
    <xf numFmtId="189" fontId="45" fillId="0" borderId="35" xfId="0" applyNumberFormat="1" applyFont="1" applyFill="1" applyBorder="1" applyAlignment="1" applyProtection="1">
      <alignment horizontal="center" vertical="center"/>
      <protection/>
    </xf>
    <xf numFmtId="191" fontId="45" fillId="0" borderId="35" xfId="0" applyNumberFormat="1" applyFont="1" applyFill="1" applyBorder="1" applyAlignment="1" applyProtection="1">
      <alignment horizontal="center" vertical="center"/>
      <protection/>
    </xf>
    <xf numFmtId="0" fontId="47" fillId="0" borderId="35" xfId="0" applyFont="1" applyFill="1" applyBorder="1" applyAlignment="1">
      <alignment horizontal="center" vertical="center" wrapText="1"/>
    </xf>
    <xf numFmtId="188" fontId="47" fillId="0" borderId="35" xfId="0" applyNumberFormat="1" applyFont="1" applyFill="1" applyBorder="1" applyAlignment="1" applyProtection="1">
      <alignment vertical="center"/>
      <protection/>
    </xf>
    <xf numFmtId="189" fontId="45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58" borderId="35" xfId="0" applyNumberFormat="1" applyFont="1" applyFill="1" applyBorder="1" applyAlignment="1" applyProtection="1">
      <alignment horizontal="center" vertical="center"/>
      <protection/>
    </xf>
    <xf numFmtId="189" fontId="2" fillId="58" borderId="35" xfId="0" applyNumberFormat="1" applyFont="1" applyFill="1" applyBorder="1" applyAlignment="1" applyProtection="1">
      <alignment horizontal="left" vertical="center" wrapText="1"/>
      <protection/>
    </xf>
    <xf numFmtId="189" fontId="39" fillId="58" borderId="35" xfId="0" applyNumberFormat="1" applyFont="1" applyFill="1" applyBorder="1" applyAlignment="1" applyProtection="1">
      <alignment horizontal="center" vertical="center"/>
      <protection/>
    </xf>
    <xf numFmtId="189" fontId="45" fillId="58" borderId="35" xfId="0" applyNumberFormat="1" applyFont="1" applyFill="1" applyBorder="1" applyAlignment="1" applyProtection="1">
      <alignment horizontal="center" vertical="center"/>
      <protection/>
    </xf>
    <xf numFmtId="191" fontId="45" fillId="58" borderId="35" xfId="0" applyNumberFormat="1" applyFont="1" applyFill="1" applyBorder="1" applyAlignment="1" applyProtection="1">
      <alignment horizontal="center" vertical="center"/>
      <protection/>
    </xf>
    <xf numFmtId="0" fontId="47" fillId="58" borderId="35" xfId="0" applyFont="1" applyFill="1" applyBorder="1" applyAlignment="1">
      <alignment horizontal="center" vertical="center" wrapText="1"/>
    </xf>
    <xf numFmtId="188" fontId="2" fillId="58" borderId="35" xfId="0" applyNumberFormat="1" applyFont="1" applyFill="1" applyBorder="1" applyAlignment="1" applyProtection="1">
      <alignment vertical="center"/>
      <protection/>
    </xf>
    <xf numFmtId="0" fontId="46" fillId="55" borderId="35" xfId="0" applyFont="1" applyFill="1" applyBorder="1" applyAlignment="1">
      <alignment horizontal="center" vertical="center" wrapText="1"/>
    </xf>
    <xf numFmtId="189" fontId="46" fillId="55" borderId="35" xfId="0" applyNumberFormat="1" applyFont="1" applyFill="1" applyBorder="1" applyAlignment="1" applyProtection="1">
      <alignment horizontal="center" vertical="center"/>
      <protection/>
    </xf>
    <xf numFmtId="190" fontId="46" fillId="55" borderId="35" xfId="0" applyNumberFormat="1" applyFont="1" applyFill="1" applyBorder="1" applyAlignment="1" applyProtection="1">
      <alignment horizontal="center" vertical="center"/>
      <protection/>
    </xf>
    <xf numFmtId="189" fontId="47" fillId="55" borderId="35" xfId="0" applyNumberFormat="1" applyFont="1" applyFill="1" applyBorder="1" applyAlignment="1" applyProtection="1">
      <alignment horizontal="center" vertical="center"/>
      <protection/>
    </xf>
    <xf numFmtId="190" fontId="47" fillId="55" borderId="35" xfId="0" applyNumberFormat="1" applyFont="1" applyFill="1" applyBorder="1" applyAlignment="1" applyProtection="1">
      <alignment horizontal="center" vertical="center"/>
      <protection/>
    </xf>
    <xf numFmtId="1" fontId="47" fillId="55" borderId="35" xfId="0" applyNumberFormat="1" applyFont="1" applyFill="1" applyBorder="1" applyAlignment="1">
      <alignment horizontal="center" vertical="center" wrapText="1"/>
    </xf>
    <xf numFmtId="188" fontId="6" fillId="0" borderId="136" xfId="0" applyNumberFormat="1" applyFont="1" applyFill="1" applyBorder="1" applyAlignment="1" applyProtection="1">
      <alignment vertical="center"/>
      <protection/>
    </xf>
    <xf numFmtId="191" fontId="2" fillId="0" borderId="42" xfId="0" applyNumberFormat="1" applyFont="1" applyFill="1" applyBorder="1" applyAlignment="1" applyProtection="1">
      <alignment vertical="center"/>
      <protection/>
    </xf>
    <xf numFmtId="188" fontId="6" fillId="0" borderId="189" xfId="0" applyNumberFormat="1" applyFont="1" applyFill="1" applyBorder="1" applyAlignment="1" applyProtection="1">
      <alignment vertical="center"/>
      <protection/>
    </xf>
    <xf numFmtId="190" fontId="6" fillId="0" borderId="189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left" vertical="top" wrapText="1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189" fontId="2" fillId="55" borderId="74" xfId="0" applyNumberFormat="1" applyFont="1" applyFill="1" applyBorder="1" applyAlignment="1" applyProtection="1">
      <alignment horizontal="center" vertical="center"/>
      <protection/>
    </xf>
    <xf numFmtId="189" fontId="2" fillId="55" borderId="75" xfId="0" applyNumberFormat="1" applyFont="1" applyFill="1" applyBorder="1" applyAlignment="1" applyProtection="1">
      <alignment horizontal="center" vertical="center"/>
      <protection/>
    </xf>
    <xf numFmtId="189" fontId="2" fillId="55" borderId="76" xfId="0" applyNumberFormat="1" applyFont="1" applyFill="1" applyBorder="1" applyAlignment="1" applyProtection="1">
      <alignment horizontal="center" vertical="center"/>
      <protection/>
    </xf>
    <xf numFmtId="0" fontId="6" fillId="55" borderId="73" xfId="0" applyNumberFormat="1" applyFont="1" applyFill="1" applyBorder="1" applyAlignment="1" applyProtection="1">
      <alignment horizontal="center" vertical="center"/>
      <protection/>
    </xf>
    <xf numFmtId="0" fontId="6" fillId="55" borderId="66" xfId="0" applyNumberFormat="1" applyFont="1" applyFill="1" applyBorder="1" applyAlignment="1" applyProtection="1">
      <alignment horizontal="center" vertical="center"/>
      <protection/>
    </xf>
    <xf numFmtId="0" fontId="6" fillId="55" borderId="67" xfId="0" applyNumberFormat="1" applyFont="1" applyFill="1" applyBorder="1" applyAlignment="1" applyProtection="1">
      <alignment horizontal="center" vertical="center"/>
      <protection/>
    </xf>
    <xf numFmtId="0" fontId="6" fillId="55" borderId="65" xfId="0" applyNumberFormat="1" applyFont="1" applyFill="1" applyBorder="1" applyAlignment="1" applyProtection="1">
      <alignment horizontal="center" vertical="center"/>
      <protection/>
    </xf>
    <xf numFmtId="0" fontId="6" fillId="55" borderId="28" xfId="0" applyNumberFormat="1" applyFont="1" applyFill="1" applyBorder="1" applyAlignment="1" applyProtection="1">
      <alignment horizontal="center" vertical="center"/>
      <protection/>
    </xf>
    <xf numFmtId="0" fontId="6" fillId="55" borderId="29" xfId="0" applyNumberFormat="1" applyFont="1" applyFill="1" applyBorder="1" applyAlignment="1" applyProtection="1">
      <alignment horizontal="center" vertical="center"/>
      <protection/>
    </xf>
    <xf numFmtId="0" fontId="2" fillId="55" borderId="49" xfId="0" applyNumberFormat="1" applyFont="1" applyFill="1" applyBorder="1" applyAlignment="1" applyProtection="1">
      <alignment horizontal="center" vertical="center"/>
      <protection/>
    </xf>
    <xf numFmtId="49" fontId="2" fillId="55" borderId="49" xfId="0" applyNumberFormat="1" applyFont="1" applyFill="1" applyBorder="1" applyAlignment="1" applyProtection="1">
      <alignment horizontal="center" vertical="center"/>
      <protection/>
    </xf>
    <xf numFmtId="188" fontId="2" fillId="55" borderId="71" xfId="0" applyNumberFormat="1" applyFont="1" applyFill="1" applyBorder="1" applyAlignment="1" applyProtection="1">
      <alignment horizontal="center" vertical="center"/>
      <protection/>
    </xf>
    <xf numFmtId="188" fontId="2" fillId="55" borderId="68" xfId="0" applyNumberFormat="1" applyFont="1" applyFill="1" applyBorder="1" applyAlignment="1" applyProtection="1">
      <alignment horizontal="center" vertical="center"/>
      <protection/>
    </xf>
    <xf numFmtId="188" fontId="2" fillId="55" borderId="69" xfId="0" applyNumberFormat="1" applyFont="1" applyFill="1" applyBorder="1" applyAlignment="1" applyProtection="1">
      <alignment horizontal="center" vertical="center"/>
      <protection/>
    </xf>
    <xf numFmtId="188" fontId="2" fillId="55" borderId="70" xfId="0" applyNumberFormat="1" applyFont="1" applyFill="1" applyBorder="1" applyAlignment="1" applyProtection="1">
      <alignment horizontal="center" vertical="center"/>
      <protection/>
    </xf>
    <xf numFmtId="188" fontId="2" fillId="55" borderId="77" xfId="0" applyNumberFormat="1" applyFont="1" applyFill="1" applyBorder="1" applyAlignment="1" applyProtection="1">
      <alignment horizontal="center" vertical="center"/>
      <protection/>
    </xf>
    <xf numFmtId="188" fontId="2" fillId="55" borderId="72" xfId="0" applyNumberFormat="1" applyFont="1" applyFill="1" applyBorder="1" applyAlignment="1" applyProtection="1">
      <alignment horizontal="center" vertical="center"/>
      <protection/>
    </xf>
    <xf numFmtId="0" fontId="6" fillId="55" borderId="0" xfId="0" applyFont="1" applyFill="1" applyBorder="1" applyAlignment="1" applyProtection="1">
      <alignment horizontal="right" vertical="center"/>
      <protection/>
    </xf>
    <xf numFmtId="0" fontId="11" fillId="55" borderId="0" xfId="93" applyNumberFormat="1" applyFont="1" applyFill="1" applyBorder="1" applyAlignment="1" applyProtection="1">
      <alignment horizontal="center" vertical="center"/>
      <protection hidden="1"/>
    </xf>
    <xf numFmtId="2" fontId="11" fillId="55" borderId="0" xfId="93" applyNumberFormat="1" applyFont="1" applyFill="1" applyBorder="1" applyAlignment="1" applyProtection="1">
      <alignment horizontal="center" vertical="center"/>
      <protection hidden="1"/>
    </xf>
    <xf numFmtId="191" fontId="11" fillId="55" borderId="0" xfId="93" applyNumberFormat="1" applyFont="1" applyFill="1" applyBorder="1" applyAlignment="1" applyProtection="1">
      <alignment horizontal="center" vertical="center"/>
      <protection hidden="1"/>
    </xf>
    <xf numFmtId="188" fontId="11" fillId="55" borderId="0" xfId="93" applyNumberFormat="1" applyFont="1" applyFill="1" applyBorder="1" applyAlignment="1" applyProtection="1">
      <alignment horizontal="center" vertical="center"/>
      <protection hidden="1"/>
    </xf>
    <xf numFmtId="0" fontId="0" fillId="55" borderId="0" xfId="0" applyFont="1" applyFill="1" applyBorder="1" applyAlignment="1">
      <alignment horizontal="right" vertical="center"/>
    </xf>
    <xf numFmtId="0" fontId="0" fillId="55" borderId="0" xfId="0" applyFont="1" applyFill="1" applyAlignment="1">
      <alignment horizontal="right" vertical="center"/>
    </xf>
    <xf numFmtId="0" fontId="2" fillId="55" borderId="0" xfId="0" applyNumberFormat="1" applyFont="1" applyFill="1" applyBorder="1" applyAlignment="1" applyProtection="1">
      <alignment horizontal="center" vertical="center"/>
      <protection/>
    </xf>
    <xf numFmtId="188" fontId="7" fillId="55" borderId="0" xfId="0" applyNumberFormat="1" applyFont="1" applyFill="1" applyBorder="1" applyAlignment="1" applyProtection="1">
      <alignment vertical="center"/>
      <protection/>
    </xf>
    <xf numFmtId="188" fontId="7" fillId="55" borderId="0" xfId="0" applyNumberFormat="1" applyFont="1" applyFill="1" applyBorder="1" applyAlignment="1" applyProtection="1">
      <alignment horizontal="center" vertical="center" wrapText="1"/>
      <protection/>
    </xf>
    <xf numFmtId="0" fontId="7" fillId="55" borderId="0" xfId="0" applyNumberFormat="1" applyFont="1" applyFill="1" applyBorder="1" applyAlignment="1" applyProtection="1">
      <alignment horizontal="center" vertical="center" wrapText="1"/>
      <protection/>
    </xf>
    <xf numFmtId="0" fontId="6" fillId="55" borderId="153" xfId="0" applyNumberFormat="1" applyFont="1" applyFill="1" applyBorder="1" applyAlignment="1" applyProtection="1">
      <alignment horizontal="center" vertical="center"/>
      <protection/>
    </xf>
    <xf numFmtId="1" fontId="6" fillId="55" borderId="191" xfId="0" applyNumberFormat="1" applyFont="1" applyFill="1" applyBorder="1" applyAlignment="1" applyProtection="1">
      <alignment horizontal="center" vertical="center"/>
      <protection/>
    </xf>
    <xf numFmtId="1" fontId="6" fillId="55" borderId="192" xfId="0" applyNumberFormat="1" applyFont="1" applyFill="1" applyBorder="1" applyAlignment="1" applyProtection="1">
      <alignment horizontal="center" vertical="center"/>
      <protection/>
    </xf>
    <xf numFmtId="1" fontId="6" fillId="55" borderId="193" xfId="0" applyNumberFormat="1" applyFont="1" applyFill="1" applyBorder="1" applyAlignment="1" applyProtection="1">
      <alignment horizontal="center" vertical="center"/>
      <protection/>
    </xf>
    <xf numFmtId="1" fontId="6" fillId="55" borderId="28" xfId="0" applyNumberFormat="1" applyFont="1" applyFill="1" applyBorder="1" applyAlignment="1" applyProtection="1">
      <alignment horizontal="center" vertical="center"/>
      <protection/>
    </xf>
    <xf numFmtId="1" fontId="6" fillId="55" borderId="29" xfId="0" applyNumberFormat="1" applyFont="1" applyFill="1" applyBorder="1" applyAlignment="1" applyProtection="1">
      <alignment horizontal="center" vertical="center"/>
      <protection/>
    </xf>
    <xf numFmtId="1" fontId="6" fillId="55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1" fontId="6" fillId="0" borderId="66" xfId="0" applyNumberFormat="1" applyFont="1" applyFill="1" applyBorder="1" applyAlignment="1">
      <alignment horizontal="center" vertical="center"/>
    </xf>
    <xf numFmtId="0" fontId="6" fillId="0" borderId="66" xfId="0" applyNumberFormat="1" applyFont="1" applyFill="1" applyBorder="1" applyAlignment="1">
      <alignment horizontal="center" vertical="center"/>
    </xf>
    <xf numFmtId="1" fontId="6" fillId="55" borderId="153" xfId="0" applyNumberFormat="1" applyFont="1" applyFill="1" applyBorder="1" applyAlignment="1" applyProtection="1">
      <alignment horizontal="center" vertical="center"/>
      <protection/>
    </xf>
    <xf numFmtId="188" fontId="6" fillId="0" borderId="194" xfId="0" applyNumberFormat="1" applyFont="1" applyFill="1" applyBorder="1" applyAlignment="1" applyProtection="1">
      <alignment vertical="center"/>
      <protection/>
    </xf>
    <xf numFmtId="190" fontId="6" fillId="55" borderId="195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left" vertical="center" wrapText="1"/>
    </xf>
    <xf numFmtId="1" fontId="6" fillId="55" borderId="196" xfId="0" applyNumberFormat="1" applyFont="1" applyFill="1" applyBorder="1" applyAlignment="1" applyProtection="1">
      <alignment horizontal="center" vertical="center"/>
      <protection/>
    </xf>
    <xf numFmtId="188" fontId="6" fillId="0" borderId="141" xfId="0" applyNumberFormat="1" applyFont="1" applyFill="1" applyBorder="1" applyAlignment="1" applyProtection="1">
      <alignment vertical="center"/>
      <protection/>
    </xf>
    <xf numFmtId="1" fontId="6" fillId="55" borderId="197" xfId="0" applyNumberFormat="1" applyFont="1" applyFill="1" applyBorder="1" applyAlignment="1" applyProtection="1">
      <alignment horizontal="center" vertical="center"/>
      <protection/>
    </xf>
    <xf numFmtId="1" fontId="6" fillId="0" borderId="198" xfId="0" applyNumberFormat="1" applyFont="1" applyFill="1" applyBorder="1" applyAlignment="1">
      <alignment horizontal="center" vertical="center"/>
    </xf>
    <xf numFmtId="0" fontId="6" fillId="0" borderId="198" xfId="0" applyNumberFormat="1" applyFont="1" applyFill="1" applyBorder="1" applyAlignment="1">
      <alignment horizontal="center" vertical="center"/>
    </xf>
    <xf numFmtId="1" fontId="6" fillId="55" borderId="199" xfId="0" applyNumberFormat="1" applyFont="1" applyFill="1" applyBorder="1" applyAlignment="1" applyProtection="1">
      <alignment horizontal="center" vertical="center"/>
      <protection/>
    </xf>
    <xf numFmtId="1" fontId="6" fillId="55" borderId="200" xfId="0" applyNumberFormat="1" applyFont="1" applyFill="1" applyBorder="1" applyAlignment="1" applyProtection="1">
      <alignment horizontal="center" vertical="center"/>
      <protection/>
    </xf>
    <xf numFmtId="190" fontId="6" fillId="55" borderId="167" xfId="0" applyNumberFormat="1" applyFont="1" applyFill="1" applyBorder="1" applyAlignment="1">
      <alignment horizontal="center" vertical="center"/>
    </xf>
    <xf numFmtId="1" fontId="6" fillId="55" borderId="29" xfId="0" applyNumberFormat="1" applyFont="1" applyFill="1" applyBorder="1" applyAlignment="1">
      <alignment horizontal="center" vertical="center"/>
    </xf>
    <xf numFmtId="1" fontId="6" fillId="55" borderId="153" xfId="0" applyNumberFormat="1" applyFont="1" applyFill="1" applyBorder="1" applyAlignment="1">
      <alignment horizontal="center" vertical="center"/>
    </xf>
    <xf numFmtId="1" fontId="6" fillId="55" borderId="131" xfId="0" applyNumberFormat="1" applyFont="1" applyFill="1" applyBorder="1" applyAlignment="1">
      <alignment horizontal="center" vertical="center"/>
    </xf>
    <xf numFmtId="1" fontId="6" fillId="55" borderId="77" xfId="0" applyNumberFormat="1" applyFont="1" applyFill="1" applyBorder="1" applyAlignment="1" applyProtection="1">
      <alignment horizontal="center" vertical="center"/>
      <protection/>
    </xf>
    <xf numFmtId="1" fontId="6" fillId="55" borderId="71" xfId="0" applyNumberFormat="1" applyFont="1" applyFill="1" applyBorder="1" applyAlignment="1" applyProtection="1">
      <alignment horizontal="center" vertical="center"/>
      <protection/>
    </xf>
    <xf numFmtId="49" fontId="2" fillId="0" borderId="176" xfId="0" applyNumberFormat="1" applyFont="1" applyFill="1" applyBorder="1" applyAlignment="1">
      <alignment horizontal="left" vertical="center" wrapText="1"/>
    </xf>
    <xf numFmtId="49" fontId="2" fillId="0" borderId="176" xfId="0" applyNumberFormat="1" applyFont="1" applyFill="1" applyBorder="1" applyAlignment="1">
      <alignment vertical="center" wrapText="1"/>
    </xf>
    <xf numFmtId="0" fontId="2" fillId="0" borderId="129" xfId="0" applyNumberFormat="1" applyFont="1" applyFill="1" applyBorder="1" applyAlignment="1">
      <alignment horizontal="center" vertical="center"/>
    </xf>
    <xf numFmtId="0" fontId="8" fillId="0" borderId="132" xfId="0" applyNumberFormat="1" applyFont="1" applyFill="1" applyBorder="1" applyAlignment="1" applyProtection="1">
      <alignment horizontal="center" vertical="center"/>
      <protection/>
    </xf>
    <xf numFmtId="190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132" xfId="0" applyNumberFormat="1" applyFont="1" applyFill="1" applyBorder="1" applyAlignment="1">
      <alignment horizontal="center" vertical="center" wrapText="1"/>
    </xf>
    <xf numFmtId="2" fontId="2" fillId="0" borderId="129" xfId="0" applyNumberFormat="1" applyFont="1" applyFill="1" applyBorder="1" applyAlignment="1">
      <alignment horizontal="center" vertical="center" wrapText="1"/>
    </xf>
    <xf numFmtId="0" fontId="2" fillId="0" borderId="132" xfId="0" applyNumberFormat="1" applyFont="1" applyFill="1" applyBorder="1" applyAlignment="1">
      <alignment horizontal="center" vertical="center" wrapText="1"/>
    </xf>
    <xf numFmtId="190" fontId="2" fillId="0" borderId="129" xfId="0" applyNumberFormat="1" applyFont="1" applyFill="1" applyBorder="1" applyAlignment="1">
      <alignment horizontal="center" vertical="center" wrapText="1"/>
    </xf>
    <xf numFmtId="0" fontId="2" fillId="0" borderId="129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>
      <alignment horizontal="left" vertical="center" wrapText="1"/>
    </xf>
    <xf numFmtId="49" fontId="2" fillId="0" borderId="201" xfId="0" applyNumberFormat="1" applyFont="1" applyFill="1" applyBorder="1" applyAlignment="1">
      <alignment vertical="center" wrapText="1"/>
    </xf>
    <xf numFmtId="49" fontId="2" fillId="0" borderId="160" xfId="0" applyNumberFormat="1" applyFont="1" applyFill="1" applyBorder="1" applyAlignment="1">
      <alignment horizontal="center" vertical="center"/>
    </xf>
    <xf numFmtId="0" fontId="8" fillId="0" borderId="202" xfId="0" applyNumberFormat="1" applyFont="1" applyFill="1" applyBorder="1" applyAlignment="1" applyProtection="1">
      <alignment horizontal="center" vertical="center"/>
      <protection/>
    </xf>
    <xf numFmtId="190" fontId="2" fillId="0" borderId="201" xfId="0" applyNumberFormat="1" applyFont="1" applyFill="1" applyBorder="1" applyAlignment="1" applyProtection="1">
      <alignment horizontal="center" vertical="center"/>
      <protection/>
    </xf>
    <xf numFmtId="0" fontId="2" fillId="0" borderId="159" xfId="0" applyFont="1" applyFill="1" applyBorder="1" applyAlignment="1">
      <alignment horizontal="center" vertical="center" wrapText="1"/>
    </xf>
    <xf numFmtId="0" fontId="2" fillId="0" borderId="160" xfId="0" applyNumberFormat="1" applyFont="1" applyFill="1" applyBorder="1" applyAlignment="1">
      <alignment horizontal="center" vertical="center"/>
    </xf>
    <xf numFmtId="0" fontId="2" fillId="0" borderId="159" xfId="0" applyNumberFormat="1" applyFont="1" applyFill="1" applyBorder="1" applyAlignment="1">
      <alignment horizontal="center" vertical="center" wrapText="1"/>
    </xf>
    <xf numFmtId="0" fontId="2" fillId="0" borderId="160" xfId="0" applyNumberFormat="1" applyFont="1" applyFill="1" applyBorder="1" applyAlignment="1">
      <alignment horizontal="center" vertical="center" wrapText="1"/>
    </xf>
    <xf numFmtId="0" fontId="2" fillId="0" borderId="202" xfId="0" applyNumberFormat="1" applyFont="1" applyFill="1" applyBorder="1" applyAlignment="1">
      <alignment horizontal="center" vertical="center" wrapText="1"/>
    </xf>
    <xf numFmtId="1" fontId="2" fillId="0" borderId="160" xfId="0" applyNumberFormat="1" applyFont="1" applyFill="1" applyBorder="1" applyAlignment="1">
      <alignment horizontal="center" vertical="center" wrapText="1"/>
    </xf>
    <xf numFmtId="0" fontId="2" fillId="0" borderId="156" xfId="0" applyNumberFormat="1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left" vertical="center" wrapText="1"/>
    </xf>
    <xf numFmtId="49" fontId="6" fillId="0" borderId="180" xfId="0" applyNumberFormat="1" applyFont="1" applyFill="1" applyBorder="1" applyAlignment="1">
      <alignment horizontal="left" vertical="center" wrapText="1"/>
    </xf>
    <xf numFmtId="189" fontId="6" fillId="0" borderId="203" xfId="0" applyNumberFormat="1" applyFont="1" applyFill="1" applyBorder="1" applyAlignment="1" applyProtection="1">
      <alignment horizontal="center" vertical="center"/>
      <protection/>
    </xf>
    <xf numFmtId="190" fontId="6" fillId="0" borderId="180" xfId="0" applyNumberFormat="1" applyFont="1" applyFill="1" applyBorder="1" applyAlignment="1" applyProtection="1">
      <alignment horizontal="center" vertical="center"/>
      <protection/>
    </xf>
    <xf numFmtId="0" fontId="6" fillId="0" borderId="188" xfId="0" applyFont="1" applyFill="1" applyBorder="1" applyAlignment="1">
      <alignment horizontal="center" vertical="center" wrapText="1"/>
    </xf>
    <xf numFmtId="188" fontId="6" fillId="0" borderId="189" xfId="0" applyNumberFormat="1" applyFont="1" applyFill="1" applyBorder="1" applyAlignment="1">
      <alignment horizontal="center" vertical="center" wrapText="1"/>
    </xf>
    <xf numFmtId="0" fontId="6" fillId="0" borderId="189" xfId="0" applyFont="1" applyFill="1" applyBorder="1" applyAlignment="1">
      <alignment horizontal="center" vertical="center" wrapText="1"/>
    </xf>
    <xf numFmtId="188" fontId="6" fillId="0" borderId="203" xfId="0" applyNumberFormat="1" applyFont="1" applyFill="1" applyBorder="1" applyAlignment="1">
      <alignment horizontal="center" vertical="center" wrapText="1"/>
    </xf>
    <xf numFmtId="1" fontId="2" fillId="0" borderId="188" xfId="0" applyNumberFormat="1" applyFont="1" applyFill="1" applyBorder="1" applyAlignment="1">
      <alignment horizontal="center" vertical="center" wrapText="1"/>
    </xf>
    <xf numFmtId="1" fontId="2" fillId="0" borderId="189" xfId="0" applyNumberFormat="1" applyFont="1" applyFill="1" applyBorder="1" applyAlignment="1">
      <alignment horizontal="center" vertical="center" wrapText="1"/>
    </xf>
    <xf numFmtId="1" fontId="2" fillId="0" borderId="203" xfId="0" applyNumberFormat="1" applyFont="1" applyFill="1" applyBorder="1" applyAlignment="1">
      <alignment horizontal="center" vertical="center" wrapText="1"/>
    </xf>
    <xf numFmtId="190" fontId="2" fillId="0" borderId="201" xfId="0" applyNumberFormat="1" applyFont="1" applyFill="1" applyBorder="1" applyAlignment="1" applyProtection="1">
      <alignment horizontal="center" vertical="center"/>
      <protection/>
    </xf>
    <xf numFmtId="0" fontId="2" fillId="0" borderId="13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1" fontId="6" fillId="0" borderId="189" xfId="0" applyNumberFormat="1" applyFont="1" applyFill="1" applyBorder="1" applyAlignment="1">
      <alignment horizontal="center" vertical="center"/>
    </xf>
    <xf numFmtId="0" fontId="6" fillId="0" borderId="189" xfId="0" applyNumberFormat="1" applyFont="1" applyFill="1" applyBorder="1" applyAlignment="1">
      <alignment horizontal="center" vertical="center"/>
    </xf>
    <xf numFmtId="1" fontId="6" fillId="55" borderId="164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/>
    </xf>
    <xf numFmtId="0" fontId="2" fillId="0" borderId="188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 applyProtection="1">
      <alignment horizontal="center" vertical="center" wrapText="1"/>
      <protection/>
    </xf>
    <xf numFmtId="1" fontId="6" fillId="55" borderId="204" xfId="0" applyNumberFormat="1" applyFont="1" applyFill="1" applyBorder="1" applyAlignment="1">
      <alignment horizontal="center" vertical="center"/>
    </xf>
    <xf numFmtId="1" fontId="6" fillId="0" borderId="204" xfId="0" applyNumberFormat="1" applyFont="1" applyFill="1" applyBorder="1" applyAlignment="1">
      <alignment horizontal="center" vertical="center"/>
    </xf>
    <xf numFmtId="1" fontId="6" fillId="55" borderId="205" xfId="0" applyNumberFormat="1" applyFont="1" applyFill="1" applyBorder="1" applyAlignment="1">
      <alignment horizontal="center" vertical="center"/>
    </xf>
    <xf numFmtId="1" fontId="6" fillId="55" borderId="206" xfId="0" applyNumberFormat="1" applyFont="1" applyFill="1" applyBorder="1" applyAlignment="1">
      <alignment horizontal="center" vertical="center"/>
    </xf>
    <xf numFmtId="1" fontId="6" fillId="0" borderId="207" xfId="0" applyNumberFormat="1" applyFont="1" applyFill="1" applyBorder="1" applyAlignment="1">
      <alignment horizontal="center" vertical="center"/>
    </xf>
    <xf numFmtId="1" fontId="6" fillId="0" borderId="205" xfId="0" applyNumberFormat="1" applyFont="1" applyFill="1" applyBorder="1" applyAlignment="1">
      <alignment horizontal="center" vertical="center"/>
    </xf>
    <xf numFmtId="1" fontId="6" fillId="55" borderId="191" xfId="0" applyNumberFormat="1" applyFont="1" applyFill="1" applyBorder="1" applyAlignment="1">
      <alignment horizontal="center" vertical="center"/>
    </xf>
    <xf numFmtId="1" fontId="6" fillId="55" borderId="200" xfId="0" applyNumberFormat="1" applyFont="1" applyFill="1" applyBorder="1" applyAlignment="1">
      <alignment horizontal="center" vertical="center"/>
    </xf>
    <xf numFmtId="1" fontId="6" fillId="55" borderId="175" xfId="0" applyNumberFormat="1" applyFont="1" applyFill="1" applyBorder="1" applyAlignment="1">
      <alignment horizontal="center" vertical="center"/>
    </xf>
    <xf numFmtId="191" fontId="2" fillId="56" borderId="136" xfId="0" applyNumberFormat="1" applyFont="1" applyFill="1" applyBorder="1" applyAlignment="1" applyProtection="1">
      <alignment vertical="center"/>
      <protection/>
    </xf>
    <xf numFmtId="0" fontId="4" fillId="55" borderId="0" xfId="0" applyFont="1" applyFill="1" applyBorder="1" applyAlignment="1" applyProtection="1">
      <alignment horizontal="right" vertical="center"/>
      <protection/>
    </xf>
    <xf numFmtId="0" fontId="4" fillId="55" borderId="0" xfId="0" applyFont="1" applyFill="1" applyBorder="1" applyAlignment="1" applyProtection="1">
      <alignment vertical="center"/>
      <protection/>
    </xf>
    <xf numFmtId="0" fontId="15" fillId="55" borderId="0" xfId="0" applyFont="1" applyFill="1" applyBorder="1" applyAlignment="1">
      <alignment horizontal="right" vertical="center"/>
    </xf>
    <xf numFmtId="0" fontId="40" fillId="0" borderId="208" xfId="91" applyFont="1" applyBorder="1" applyAlignment="1">
      <alignment horizontal="center" vertical="center"/>
      <protection/>
    </xf>
    <xf numFmtId="0" fontId="2" fillId="0" borderId="160" xfId="0" applyFont="1" applyBorder="1" applyAlignment="1">
      <alignment horizontal="center" vertical="center"/>
    </xf>
    <xf numFmtId="0" fontId="40" fillId="0" borderId="209" xfId="0" applyFont="1" applyBorder="1" applyAlignment="1">
      <alignment horizontal="center" vertical="center"/>
    </xf>
    <xf numFmtId="0" fontId="40" fillId="0" borderId="210" xfId="0" applyFont="1" applyBorder="1" applyAlignment="1">
      <alignment horizontal="center" vertical="center"/>
    </xf>
    <xf numFmtId="0" fontId="40" fillId="0" borderId="198" xfId="0" applyFont="1" applyBorder="1" applyAlignment="1">
      <alignment horizontal="center" vertical="center"/>
    </xf>
    <xf numFmtId="0" fontId="40" fillId="0" borderId="199" xfId="0" applyFont="1" applyBorder="1" applyAlignment="1">
      <alignment horizontal="center" vertical="center"/>
    </xf>
    <xf numFmtId="0" fontId="40" fillId="0" borderId="200" xfId="0" applyFont="1" applyBorder="1" applyAlignment="1">
      <alignment horizontal="center" vertical="center"/>
    </xf>
    <xf numFmtId="0" fontId="40" fillId="0" borderId="211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212" xfId="0" applyFont="1" applyBorder="1" applyAlignment="1">
      <alignment horizontal="center" vertical="center"/>
    </xf>
    <xf numFmtId="0" fontId="40" fillId="0" borderId="130" xfId="0" applyFont="1" applyBorder="1" applyAlignment="1">
      <alignment horizontal="center" vertical="center"/>
    </xf>
    <xf numFmtId="0" fontId="2" fillId="0" borderId="136" xfId="0" applyFont="1" applyFill="1" applyBorder="1" applyAlignment="1">
      <alignment horizontal="center" vertical="center"/>
    </xf>
    <xf numFmtId="0" fontId="2" fillId="0" borderId="16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57" xfId="0" applyFont="1" applyBorder="1" applyAlignment="1">
      <alignment horizontal="center"/>
    </xf>
    <xf numFmtId="0" fontId="40" fillId="0" borderId="213" xfId="0" applyFont="1" applyBorder="1" applyAlignment="1">
      <alignment horizontal="center" vertical="center"/>
    </xf>
    <xf numFmtId="0" fontId="40" fillId="0" borderId="214" xfId="0" applyFont="1" applyBorder="1" applyAlignment="1">
      <alignment horizontal="center" vertical="center"/>
    </xf>
    <xf numFmtId="0" fontId="2" fillId="0" borderId="129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202" xfId="0" applyFont="1" applyBorder="1" applyAlignment="1">
      <alignment horizontal="center" vertical="center"/>
    </xf>
    <xf numFmtId="0" fontId="40" fillId="0" borderId="192" xfId="0" applyFont="1" applyBorder="1" applyAlignment="1">
      <alignment horizontal="center" vertical="center"/>
    </xf>
    <xf numFmtId="0" fontId="2" fillId="0" borderId="115" xfId="0" applyFont="1" applyFill="1" applyBorder="1" applyAlignment="1">
      <alignment horizontal="center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53" xfId="0" applyFont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215" xfId="91" applyFont="1" applyBorder="1" applyAlignment="1">
      <alignment horizontal="center" vertical="center"/>
      <protection/>
    </xf>
    <xf numFmtId="0" fontId="2" fillId="0" borderId="9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59" xfId="91" applyFont="1" applyBorder="1" applyAlignment="1">
      <alignment horizontal="center" vertical="center"/>
      <protection/>
    </xf>
    <xf numFmtId="0" fontId="2" fillId="0" borderId="160" xfId="91" applyFont="1" applyBorder="1" applyAlignment="1">
      <alignment horizontal="center" vertical="center"/>
      <protection/>
    </xf>
    <xf numFmtId="0" fontId="2" fillId="0" borderId="156" xfId="91" applyFont="1" applyBorder="1" applyAlignment="1">
      <alignment horizontal="center" vertical="center"/>
      <protection/>
    </xf>
    <xf numFmtId="0" fontId="16" fillId="0" borderId="0" xfId="88" applyFont="1" applyAlignment="1">
      <alignment/>
      <protection/>
    </xf>
    <xf numFmtId="0" fontId="4" fillId="0" borderId="0" xfId="0" applyFont="1" applyBorder="1" applyAlignment="1">
      <alignment/>
    </xf>
    <xf numFmtId="0" fontId="2" fillId="0" borderId="9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159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156" xfId="0" applyFont="1" applyFill="1" applyBorder="1" applyAlignment="1">
      <alignment horizontal="center" vertical="center"/>
    </xf>
    <xf numFmtId="0" fontId="2" fillId="0" borderId="169" xfId="0" applyFont="1" applyFill="1" applyBorder="1" applyAlignment="1">
      <alignment horizontal="center" vertical="center"/>
    </xf>
    <xf numFmtId="0" fontId="2" fillId="0" borderId="202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188" fontId="6" fillId="0" borderId="66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188" fontId="6" fillId="0" borderId="6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49" fontId="2" fillId="0" borderId="127" xfId="0" applyNumberFormat="1" applyFont="1" applyFill="1" applyBorder="1" applyAlignment="1">
      <alignment horizontal="center" vertical="center" wrapText="1"/>
    </xf>
    <xf numFmtId="188" fontId="2" fillId="0" borderId="216" xfId="0" applyNumberFormat="1" applyFont="1" applyFill="1" applyBorder="1" applyAlignment="1" applyProtection="1">
      <alignment horizontal="center" vertical="center" wrapText="1"/>
      <protection/>
    </xf>
    <xf numFmtId="188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2" fillId="0" borderId="159" xfId="0" applyFont="1" applyFill="1" applyBorder="1" applyAlignment="1">
      <alignment horizontal="center" vertical="center" wrapText="1"/>
    </xf>
    <xf numFmtId="49" fontId="2" fillId="0" borderId="160" xfId="0" applyNumberFormat="1" applyFont="1" applyFill="1" applyBorder="1" applyAlignment="1">
      <alignment horizontal="center" vertical="center" wrapText="1"/>
    </xf>
    <xf numFmtId="194" fontId="2" fillId="0" borderId="20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>
      <alignment horizontal="center" vertical="center" wrapText="1"/>
    </xf>
    <xf numFmtId="189" fontId="2" fillId="0" borderId="131" xfId="0" applyNumberFormat="1" applyFont="1" applyFill="1" applyBorder="1" applyAlignment="1" applyProtection="1">
      <alignment horizontal="center" vertical="center"/>
      <protection/>
    </xf>
    <xf numFmtId="0" fontId="2" fillId="0" borderId="131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0" fontId="2" fillId="0" borderId="216" xfId="0" applyNumberFormat="1" applyFont="1" applyFill="1" applyBorder="1" applyAlignment="1" applyProtection="1">
      <alignment horizontal="center" vertical="center"/>
      <protection/>
    </xf>
    <xf numFmtId="0" fontId="2" fillId="0" borderId="132" xfId="0" applyNumberFormat="1" applyFont="1" applyFill="1" applyBorder="1" applyAlignment="1" applyProtection="1">
      <alignment horizontal="center" vertical="center"/>
      <protection/>
    </xf>
    <xf numFmtId="0" fontId="2" fillId="0" borderId="202" xfId="0" applyNumberFormat="1" applyFont="1" applyFill="1" applyBorder="1" applyAlignment="1" applyProtection="1">
      <alignment horizontal="center" vertical="center"/>
      <protection/>
    </xf>
    <xf numFmtId="49" fontId="2" fillId="0" borderId="101" xfId="0" applyNumberFormat="1" applyFont="1" applyFill="1" applyBorder="1" applyAlignment="1">
      <alignment horizontal="center" vertical="center"/>
    </xf>
    <xf numFmtId="49" fontId="2" fillId="0" borderId="93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/>
    </xf>
    <xf numFmtId="49" fontId="2" fillId="0" borderId="189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49" fontId="2" fillId="0" borderId="126" xfId="0" applyNumberFormat="1" applyFont="1" applyFill="1" applyBorder="1" applyAlignment="1">
      <alignment horizontal="center" vertical="center"/>
    </xf>
    <xf numFmtId="2" fontId="2" fillId="0" borderId="159" xfId="0" applyNumberFormat="1" applyFont="1" applyFill="1" applyBorder="1" applyAlignment="1">
      <alignment horizontal="center" vertical="center" wrapText="1"/>
    </xf>
    <xf numFmtId="49" fontId="2" fillId="0" borderId="160" xfId="0" applyNumberFormat="1" applyFont="1" applyFill="1" applyBorder="1" applyAlignment="1">
      <alignment horizontal="center" vertical="center" wrapText="1"/>
    </xf>
    <xf numFmtId="188" fontId="2" fillId="0" borderId="202" xfId="0" applyNumberFormat="1" applyFont="1" applyFill="1" applyBorder="1" applyAlignment="1" applyProtection="1">
      <alignment horizontal="center" vertical="center" wrapText="1"/>
      <protection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217" xfId="0" applyNumberFormat="1" applyFont="1" applyFill="1" applyBorder="1" applyAlignment="1" applyProtection="1">
      <alignment horizontal="center" vertical="center"/>
      <protection/>
    </xf>
    <xf numFmtId="0" fontId="2" fillId="0" borderId="192" xfId="0" applyNumberFormat="1" applyFont="1" applyFill="1" applyBorder="1" applyAlignment="1">
      <alignment horizontal="center" vertical="center"/>
    </xf>
    <xf numFmtId="49" fontId="2" fillId="0" borderId="198" xfId="0" applyNumberFormat="1" applyFont="1" applyFill="1" applyBorder="1" applyAlignment="1">
      <alignment horizontal="center" vertical="center"/>
    </xf>
    <xf numFmtId="0" fontId="2" fillId="0" borderId="218" xfId="0" applyNumberFormat="1" applyFont="1" applyFill="1" applyBorder="1" applyAlignment="1" applyProtection="1">
      <alignment horizontal="center" vertical="center"/>
      <protection/>
    </xf>
    <xf numFmtId="0" fontId="2" fillId="0" borderId="126" xfId="0" applyNumberFormat="1" applyFont="1" applyFill="1" applyBorder="1" applyAlignment="1" applyProtection="1">
      <alignment horizontal="center" vertical="center" wrapText="1"/>
      <protection/>
    </xf>
    <xf numFmtId="49" fontId="2" fillId="0" borderId="127" xfId="0" applyNumberFormat="1" applyFont="1" applyFill="1" applyBorder="1" applyAlignment="1" applyProtection="1">
      <alignment horizontal="center" vertical="center" wrapText="1"/>
      <protection/>
    </xf>
    <xf numFmtId="49" fontId="2" fillId="0" borderId="216" xfId="0" applyNumberFormat="1" applyFont="1" applyFill="1" applyBorder="1" applyAlignment="1" applyProtection="1">
      <alignment horizontal="center" vertical="center" wrapText="1"/>
      <protection/>
    </xf>
    <xf numFmtId="0" fontId="2" fillId="0" borderId="101" xfId="0" applyNumberFormat="1" applyFont="1" applyFill="1" applyBorder="1" applyAlignment="1" applyProtection="1">
      <alignment horizontal="center" vertical="center" wrapText="1"/>
      <protection/>
    </xf>
    <xf numFmtId="49" fontId="2" fillId="0" borderId="114" xfId="0" applyNumberFormat="1" applyFont="1" applyFill="1" applyBorder="1" applyAlignment="1" applyProtection="1">
      <alignment horizontal="center" vertical="center" wrapText="1"/>
      <protection/>
    </xf>
    <xf numFmtId="49" fontId="2" fillId="0" borderId="129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132" xfId="0" applyNumberFormat="1" applyFont="1" applyFill="1" applyBorder="1" applyAlignment="1" applyProtection="1">
      <alignment horizontal="center" vertical="center" wrapText="1"/>
      <protection/>
    </xf>
    <xf numFmtId="0" fontId="2" fillId="0" borderId="153" xfId="0" applyNumberFormat="1" applyFont="1" applyFill="1" applyBorder="1" applyAlignment="1" applyProtection="1">
      <alignment horizontal="center" vertical="center"/>
      <protection/>
    </xf>
    <xf numFmtId="1" fontId="2" fillId="0" borderId="159" xfId="0" applyNumberFormat="1" applyFont="1" applyFill="1" applyBorder="1" applyAlignment="1">
      <alignment horizontal="center" vertical="center" wrapText="1"/>
    </xf>
    <xf numFmtId="0" fontId="2" fillId="0" borderId="163" xfId="0" applyFont="1" applyFill="1" applyBorder="1" applyAlignment="1">
      <alignment horizontal="center" vertical="center" wrapText="1"/>
    </xf>
    <xf numFmtId="49" fontId="2" fillId="0" borderId="219" xfId="0" applyNumberFormat="1" applyFont="1" applyFill="1" applyBorder="1" applyAlignment="1">
      <alignment horizontal="left" vertical="center" wrapText="1"/>
    </xf>
    <xf numFmtId="49" fontId="2" fillId="0" borderId="219" xfId="0" applyNumberFormat="1" applyFont="1" applyFill="1" applyBorder="1" applyAlignment="1">
      <alignment vertical="center" wrapText="1"/>
    </xf>
    <xf numFmtId="0" fontId="2" fillId="0" borderId="163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8" fillId="0" borderId="134" xfId="0" applyNumberFormat="1" applyFont="1" applyFill="1" applyBorder="1" applyAlignment="1" applyProtection="1">
      <alignment horizontal="center" vertical="center"/>
      <protection/>
    </xf>
    <xf numFmtId="190" fontId="2" fillId="0" borderId="219" xfId="0" applyNumberFormat="1" applyFont="1" applyFill="1" applyBorder="1" applyAlignment="1" applyProtection="1">
      <alignment horizontal="center" vertical="center"/>
      <protection/>
    </xf>
    <xf numFmtId="1" fontId="2" fillId="0" borderId="42" xfId="0" applyNumberFormat="1" applyFont="1" applyFill="1" applyBorder="1" applyAlignment="1">
      <alignment horizontal="center" vertical="center"/>
    </xf>
    <xf numFmtId="188" fontId="2" fillId="0" borderId="134" xfId="0" applyNumberFormat="1" applyFont="1" applyFill="1" applyBorder="1" applyAlignment="1">
      <alignment horizontal="center" vertical="center" wrapText="1"/>
    </xf>
    <xf numFmtId="2" fontId="2" fillId="0" borderId="163" xfId="0" applyNumberFormat="1" applyFont="1" applyFill="1" applyBorder="1" applyAlignment="1">
      <alignment horizontal="center" vertical="center" wrapText="1"/>
    </xf>
    <xf numFmtId="190" fontId="2" fillId="0" borderId="163" xfId="0" applyNumberFormat="1" applyFont="1" applyFill="1" applyBorder="1" applyAlignment="1">
      <alignment horizontal="center" vertical="center" wrapText="1"/>
    </xf>
    <xf numFmtId="49" fontId="2" fillId="0" borderId="220" xfId="0" applyNumberFormat="1" applyFont="1" applyFill="1" applyBorder="1" applyAlignment="1">
      <alignment horizontal="left" vertical="center" wrapText="1"/>
    </xf>
    <xf numFmtId="49" fontId="2" fillId="0" borderId="221" xfId="0" applyNumberFormat="1" applyFont="1" applyFill="1" applyBorder="1" applyAlignment="1">
      <alignment horizontal="left" vertical="center" wrapText="1"/>
    </xf>
    <xf numFmtId="1" fontId="2" fillId="0" borderId="66" xfId="0" applyNumberFormat="1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127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vertical="center" wrapText="1"/>
    </xf>
    <xf numFmtId="1" fontId="6" fillId="55" borderId="222" xfId="0" applyNumberFormat="1" applyFont="1" applyFill="1" applyBorder="1" applyAlignment="1">
      <alignment horizontal="center" vertical="center"/>
    </xf>
    <xf numFmtId="1" fontId="6" fillId="55" borderId="196" xfId="0" applyNumberFormat="1" applyFont="1" applyFill="1" applyBorder="1" applyAlignment="1">
      <alignment horizontal="center" vertical="center"/>
    </xf>
    <xf numFmtId="0" fontId="6" fillId="55" borderId="0" xfId="0" applyFont="1" applyFill="1" applyBorder="1" applyAlignment="1" applyProtection="1">
      <alignment horizontal="center" vertical="center"/>
      <protection/>
    </xf>
    <xf numFmtId="190" fontId="6" fillId="55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center" wrapText="1"/>
    </xf>
    <xf numFmtId="188" fontId="2" fillId="0" borderId="131" xfId="0" applyNumberFormat="1" applyFont="1" applyFill="1" applyBorder="1" applyAlignment="1" applyProtection="1">
      <alignment horizontal="center" vertical="center" wrapText="1"/>
      <protection/>
    </xf>
    <xf numFmtId="49" fontId="6" fillId="0" borderId="195" xfId="0" applyNumberFormat="1" applyFont="1" applyFill="1" applyBorder="1" applyAlignment="1">
      <alignment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49" fontId="6" fillId="0" borderId="221" xfId="0" applyNumberFormat="1" applyFont="1" applyFill="1" applyBorder="1" applyAlignment="1">
      <alignment horizontal="left" vertical="center" wrapText="1"/>
    </xf>
    <xf numFmtId="190" fontId="6" fillId="0" borderId="221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>
      <alignment horizontal="center" vertical="center" wrapText="1"/>
    </xf>
    <xf numFmtId="0" fontId="2" fillId="0" borderId="216" xfId="0" applyFont="1" applyFill="1" applyBorder="1" applyAlignment="1">
      <alignment horizontal="center" vertical="center" wrapText="1"/>
    </xf>
    <xf numFmtId="188" fontId="2" fillId="0" borderId="126" xfId="0" applyNumberFormat="1" applyFont="1" applyFill="1" applyBorder="1" applyAlignment="1" applyProtection="1">
      <alignment vertical="center"/>
      <protection/>
    </xf>
    <xf numFmtId="188" fontId="2" fillId="0" borderId="127" xfId="0" applyNumberFormat="1" applyFont="1" applyFill="1" applyBorder="1" applyAlignment="1" applyProtection="1">
      <alignment vertical="center"/>
      <protection/>
    </xf>
    <xf numFmtId="188" fontId="2" fillId="0" borderId="216" xfId="0" applyNumberFormat="1" applyFont="1" applyFill="1" applyBorder="1" applyAlignment="1" applyProtection="1">
      <alignment vertical="center"/>
      <protection/>
    </xf>
    <xf numFmtId="188" fontId="2" fillId="0" borderId="109" xfId="0" applyNumberFormat="1" applyFont="1" applyFill="1" applyBorder="1" applyAlignment="1" applyProtection="1">
      <alignment vertical="center"/>
      <protection/>
    </xf>
    <xf numFmtId="49" fontId="2" fillId="0" borderId="176" xfId="0" applyNumberFormat="1" applyFont="1" applyFill="1" applyBorder="1" applyAlignment="1" applyProtection="1">
      <alignment horizontal="left" vertical="center"/>
      <protection/>
    </xf>
    <xf numFmtId="188" fontId="2" fillId="0" borderId="107" xfId="0" applyNumberFormat="1" applyFont="1" applyFill="1" applyBorder="1" applyAlignment="1">
      <alignment horizontal="center" vertical="center" wrapText="1"/>
    </xf>
    <xf numFmtId="1" fontId="2" fillId="0" borderId="129" xfId="0" applyNumberFormat="1" applyFont="1" applyFill="1" applyBorder="1" applyAlignment="1">
      <alignment horizontal="center" vertical="center" wrapText="1"/>
    </xf>
    <xf numFmtId="1" fontId="2" fillId="0" borderId="132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 applyProtection="1">
      <alignment horizontal="left" vertical="center"/>
      <protection/>
    </xf>
    <xf numFmtId="49" fontId="2" fillId="0" borderId="201" xfId="0" applyNumberFormat="1" applyFont="1" applyFill="1" applyBorder="1" applyAlignment="1">
      <alignment vertical="center" wrapText="1"/>
    </xf>
    <xf numFmtId="0" fontId="2" fillId="0" borderId="160" xfId="0" applyNumberFormat="1" applyFont="1" applyFill="1" applyBorder="1" applyAlignment="1">
      <alignment horizontal="center" vertical="center" wrapText="1"/>
    </xf>
    <xf numFmtId="188" fontId="2" fillId="0" borderId="160" xfId="0" applyNumberFormat="1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 horizontal="center" vertical="center" wrapText="1"/>
    </xf>
    <xf numFmtId="188" fontId="2" fillId="0" borderId="156" xfId="0" applyNumberFormat="1" applyFont="1" applyFill="1" applyBorder="1" applyAlignment="1">
      <alignment horizontal="center" vertical="center" wrapText="1"/>
    </xf>
    <xf numFmtId="0" fontId="2" fillId="0" borderId="202" xfId="0" applyFont="1" applyFill="1" applyBorder="1" applyAlignment="1">
      <alignment horizontal="center" vertical="center" wrapText="1"/>
    </xf>
    <xf numFmtId="0" fontId="2" fillId="0" borderId="156" xfId="0" applyFont="1" applyFill="1" applyBorder="1" applyAlignment="1">
      <alignment horizontal="center" vertical="center" wrapText="1"/>
    </xf>
    <xf numFmtId="49" fontId="2" fillId="0" borderId="96" xfId="0" applyNumberFormat="1" applyFont="1" applyFill="1" applyBorder="1" applyAlignment="1" applyProtection="1">
      <alignment horizontal="left" vertical="center"/>
      <protection/>
    </xf>
    <xf numFmtId="49" fontId="6" fillId="0" borderId="96" xfId="0" applyNumberFormat="1" applyFont="1" applyFill="1" applyBorder="1" applyAlignment="1">
      <alignment horizontal="left" vertical="center" wrapText="1"/>
    </xf>
    <xf numFmtId="190" fontId="6" fillId="0" borderId="96" xfId="0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>
      <alignment horizontal="center" vertical="center" wrapText="1"/>
    </xf>
    <xf numFmtId="188" fontId="6" fillId="0" borderId="13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31" xfId="0" applyNumberFormat="1" applyFont="1" applyFill="1" applyBorder="1" applyAlignment="1">
      <alignment horizontal="center" vertical="center" wrapText="1"/>
    </xf>
    <xf numFmtId="0" fontId="2" fillId="0" borderId="153" xfId="0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/>
    </xf>
    <xf numFmtId="49" fontId="2" fillId="0" borderId="221" xfId="0" applyNumberFormat="1" applyFont="1" applyFill="1" applyBorder="1" applyAlignment="1" applyProtection="1">
      <alignment horizontal="left" vertical="center"/>
      <protection/>
    </xf>
    <xf numFmtId="49" fontId="6" fillId="0" borderId="221" xfId="0" applyNumberFormat="1" applyFont="1" applyFill="1" applyBorder="1" applyAlignment="1">
      <alignment vertical="center" wrapText="1"/>
    </xf>
    <xf numFmtId="1" fontId="6" fillId="0" borderId="126" xfId="0" applyNumberFormat="1" applyFont="1" applyFill="1" applyBorder="1" applyAlignment="1">
      <alignment horizontal="center" vertical="center"/>
    </xf>
    <xf numFmtId="1" fontId="6" fillId="0" borderId="127" xfId="0" applyNumberFormat="1" applyFont="1" applyFill="1" applyBorder="1" applyAlignment="1">
      <alignment horizontal="center" vertical="center"/>
    </xf>
    <xf numFmtId="188" fontId="6" fillId="0" borderId="216" xfId="0" applyNumberFormat="1" applyFont="1" applyFill="1" applyBorder="1" applyAlignment="1">
      <alignment horizontal="center" vertical="center" wrapText="1"/>
    </xf>
    <xf numFmtId="0" fontId="2" fillId="0" borderId="126" xfId="0" applyNumberFormat="1" applyFont="1" applyFill="1" applyBorder="1" applyAlignment="1">
      <alignment horizontal="center" vertical="center" wrapText="1"/>
    </xf>
    <xf numFmtId="0" fontId="2" fillId="0" borderId="216" xfId="0" applyNumberFormat="1" applyFont="1" applyFill="1" applyBorder="1" applyAlignment="1">
      <alignment horizontal="center" vertical="center" wrapText="1"/>
    </xf>
    <xf numFmtId="0" fontId="2" fillId="0" borderId="109" xfId="0" applyNumberFormat="1" applyFont="1" applyFill="1" applyBorder="1" applyAlignment="1">
      <alignment horizontal="center" vertical="center" wrapText="1"/>
    </xf>
    <xf numFmtId="49" fontId="2" fillId="0" borderId="201" xfId="0" applyNumberFormat="1" applyFont="1" applyFill="1" applyBorder="1" applyAlignment="1" applyProtection="1">
      <alignment horizontal="left" vertical="center"/>
      <protection/>
    </xf>
    <xf numFmtId="0" fontId="2" fillId="0" borderId="159" xfId="0" applyNumberFormat="1" applyFont="1" applyFill="1" applyBorder="1" applyAlignment="1">
      <alignment horizontal="center" vertical="center"/>
    </xf>
    <xf numFmtId="188" fontId="2" fillId="0" borderId="160" xfId="0" applyNumberFormat="1" applyFont="1" applyFill="1" applyBorder="1" applyAlignment="1">
      <alignment horizontal="center" vertical="center" wrapText="1"/>
    </xf>
    <xf numFmtId="1" fontId="2" fillId="0" borderId="160" xfId="0" applyNumberFormat="1" applyFont="1" applyFill="1" applyBorder="1" applyAlignment="1">
      <alignment horizontal="center" vertical="center"/>
    </xf>
    <xf numFmtId="188" fontId="2" fillId="0" borderId="202" xfId="0" applyNumberFormat="1" applyFont="1" applyFill="1" applyBorder="1" applyAlignment="1">
      <alignment horizontal="center" vertical="center" wrapText="1"/>
    </xf>
    <xf numFmtId="1" fontId="2" fillId="0" borderId="202" xfId="0" applyNumberFormat="1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188" fontId="6" fillId="0" borderId="127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 applyProtection="1">
      <alignment horizontal="center" vertical="center"/>
      <protection/>
    </xf>
    <xf numFmtId="49" fontId="2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190" fontId="6" fillId="0" borderId="178" xfId="0" applyNumberFormat="1" applyFont="1" applyFill="1" applyBorder="1" applyAlignment="1" applyProtection="1">
      <alignment horizontal="center" vertical="center"/>
      <protection/>
    </xf>
    <xf numFmtId="0" fontId="6" fillId="0" borderId="101" xfId="0" applyFont="1" applyFill="1" applyBorder="1" applyAlignment="1">
      <alignment horizontal="center" vertical="center" wrapText="1"/>
    </xf>
    <xf numFmtId="188" fontId="2" fillId="0" borderId="114" xfId="0" applyNumberFormat="1" applyFont="1" applyFill="1" applyBorder="1" applyAlignment="1">
      <alignment horizontal="center" vertical="center" wrapText="1"/>
    </xf>
    <xf numFmtId="1" fontId="2" fillId="0" borderId="114" xfId="0" applyNumberFormat="1" applyFont="1" applyFill="1" applyBorder="1" applyAlignment="1">
      <alignment horizontal="center" vertical="center" wrapText="1"/>
    </xf>
    <xf numFmtId="0" fontId="2" fillId="0" borderId="114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0" fontId="2" fillId="0" borderId="102" xfId="0" applyNumberFormat="1" applyFont="1" applyFill="1" applyBorder="1" applyAlignment="1">
      <alignment horizontal="center" vertical="center" wrapText="1"/>
    </xf>
    <xf numFmtId="49" fontId="2" fillId="0" borderId="163" xfId="0" applyNumberFormat="1" applyFont="1" applyFill="1" applyBorder="1" applyAlignment="1">
      <alignment horizontal="center" vertical="center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13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53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1" fontId="2" fillId="0" borderId="216" xfId="0" applyNumberFormat="1" applyFont="1" applyFill="1" applyBorder="1" applyAlignment="1">
      <alignment horizontal="center" vertical="center" wrapText="1"/>
    </xf>
    <xf numFmtId="190" fontId="6" fillId="0" borderId="195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153" xfId="0" applyNumberFormat="1" applyFont="1" applyFill="1" applyBorder="1" applyAlignment="1" applyProtection="1">
      <alignment horizontal="center" vertical="center"/>
      <protection/>
    </xf>
    <xf numFmtId="1" fontId="6" fillId="0" borderId="193" xfId="0" applyNumberFormat="1" applyFont="1" applyFill="1" applyBorder="1" applyAlignment="1" applyProtection="1">
      <alignment horizontal="center" vertical="center"/>
      <protection/>
    </xf>
    <xf numFmtId="1" fontId="6" fillId="0" borderId="198" xfId="0" applyNumberFormat="1" applyFont="1" applyFill="1" applyBorder="1" applyAlignment="1" applyProtection="1">
      <alignment horizontal="center" vertical="center"/>
      <protection/>
    </xf>
    <xf numFmtId="1" fontId="6" fillId="0" borderId="223" xfId="0" applyNumberFormat="1" applyFont="1" applyFill="1" applyBorder="1" applyAlignment="1" applyProtection="1">
      <alignment horizontal="center" vertical="center"/>
      <protection/>
    </xf>
    <xf numFmtId="1" fontId="6" fillId="0" borderId="218" xfId="0" applyNumberFormat="1" applyFont="1" applyFill="1" applyBorder="1" applyAlignment="1" applyProtection="1">
      <alignment horizontal="center" vertical="center"/>
      <protection/>
    </xf>
    <xf numFmtId="1" fontId="6" fillId="0" borderId="192" xfId="0" applyNumberFormat="1" applyFont="1" applyFill="1" applyBorder="1" applyAlignment="1" applyProtection="1">
      <alignment horizontal="center" vertical="center"/>
      <protection/>
    </xf>
    <xf numFmtId="0" fontId="2" fillId="0" borderId="126" xfId="92" applyNumberFormat="1" applyFont="1" applyFill="1" applyBorder="1" applyAlignment="1" applyProtection="1">
      <alignment horizontal="center" vertical="center"/>
      <protection/>
    </xf>
    <xf numFmtId="0" fontId="6" fillId="0" borderId="216" xfId="92" applyNumberFormat="1" applyFont="1" applyFill="1" applyBorder="1" applyAlignment="1" applyProtection="1">
      <alignment horizontal="left" vertical="center" wrapText="1"/>
      <protection/>
    </xf>
    <xf numFmtId="0" fontId="2" fillId="0" borderId="127" xfId="92" applyNumberFormat="1" applyFont="1" applyFill="1" applyBorder="1" applyAlignment="1" applyProtection="1">
      <alignment horizontal="center" vertical="center"/>
      <protection/>
    </xf>
    <xf numFmtId="0" fontId="2" fillId="0" borderId="109" xfId="92" applyNumberFormat="1" applyFont="1" applyFill="1" applyBorder="1" applyAlignment="1" applyProtection="1">
      <alignment horizontal="center" vertical="center"/>
      <protection/>
    </xf>
    <xf numFmtId="195" fontId="6" fillId="0" borderId="108" xfId="92" applyNumberFormat="1" applyFont="1" applyFill="1" applyBorder="1" applyAlignment="1" applyProtection="1">
      <alignment horizontal="center" vertical="center"/>
      <protection/>
    </xf>
    <xf numFmtId="0" fontId="6" fillId="0" borderId="126" xfId="0" applyFont="1" applyFill="1" applyBorder="1" applyAlignment="1">
      <alignment horizontal="center"/>
    </xf>
    <xf numFmtId="0" fontId="6" fillId="0" borderId="127" xfId="0" applyFont="1" applyFill="1" applyBorder="1" applyAlignment="1">
      <alignment horizontal="center"/>
    </xf>
    <xf numFmtId="0" fontId="6" fillId="0" borderId="127" xfId="92" applyFont="1" applyFill="1" applyBorder="1" applyAlignment="1">
      <alignment horizontal="center" vertical="center" wrapText="1"/>
      <protection/>
    </xf>
    <xf numFmtId="0" fontId="6" fillId="0" borderId="109" xfId="0" applyFont="1" applyFill="1" applyBorder="1" applyAlignment="1">
      <alignment horizontal="center"/>
    </xf>
    <xf numFmtId="49" fontId="2" fillId="0" borderId="126" xfId="0" applyNumberFormat="1" applyFont="1" applyFill="1" applyBorder="1" applyAlignment="1" applyProtection="1">
      <alignment horizontal="center" vertical="center" wrapText="1"/>
      <protection/>
    </xf>
    <xf numFmtId="0" fontId="2" fillId="0" borderId="127" xfId="0" applyNumberFormat="1" applyFont="1" applyFill="1" applyBorder="1" applyAlignment="1" applyProtection="1">
      <alignment horizontal="center" vertical="center" wrapText="1"/>
      <protection/>
    </xf>
    <xf numFmtId="49" fontId="2" fillId="0" borderId="109" xfId="0" applyNumberFormat="1" applyFont="1" applyFill="1" applyBorder="1" applyAlignment="1" applyProtection="1">
      <alignment horizontal="center" vertical="center" wrapText="1"/>
      <protection/>
    </xf>
    <xf numFmtId="0" fontId="2" fillId="0" borderId="224" xfId="92" applyFont="1" applyFill="1" applyBorder="1" applyAlignment="1">
      <alignment horizontal="center" vertical="center" wrapText="1"/>
      <protection/>
    </xf>
    <xf numFmtId="0" fontId="2" fillId="0" borderId="127" xfId="92" applyFont="1" applyFill="1" applyBorder="1" applyAlignment="1">
      <alignment horizontal="center" vertical="center" wrapText="1"/>
      <protection/>
    </xf>
    <xf numFmtId="0" fontId="2" fillId="0" borderId="216" xfId="92" applyFont="1" applyFill="1" applyBorder="1" applyAlignment="1">
      <alignment horizontal="center" vertical="center" wrapText="1"/>
      <protection/>
    </xf>
    <xf numFmtId="0" fontId="2" fillId="0" borderId="126" xfId="92" applyFont="1" applyFill="1" applyBorder="1" applyAlignment="1">
      <alignment horizontal="center" vertical="center" wrapText="1"/>
      <protection/>
    </xf>
    <xf numFmtId="0" fontId="2" fillId="0" borderId="109" xfId="92" applyFont="1" applyFill="1" applyBorder="1" applyAlignment="1">
      <alignment horizontal="center" vertical="center" wrapText="1"/>
      <protection/>
    </xf>
    <xf numFmtId="0" fontId="2" fillId="0" borderId="159" xfId="92" applyNumberFormat="1" applyFont="1" applyFill="1" applyBorder="1" applyAlignment="1" applyProtection="1">
      <alignment horizontal="center" vertical="center"/>
      <protection/>
    </xf>
    <xf numFmtId="0" fontId="6" fillId="0" borderId="202" xfId="92" applyNumberFormat="1" applyFont="1" applyFill="1" applyBorder="1" applyAlignment="1" applyProtection="1">
      <alignment horizontal="left" vertical="center" wrapText="1"/>
      <protection/>
    </xf>
    <xf numFmtId="0" fontId="2" fillId="0" borderId="160" xfId="92" applyNumberFormat="1" applyFont="1" applyFill="1" applyBorder="1" applyAlignment="1" applyProtection="1">
      <alignment horizontal="center" vertical="center"/>
      <protection/>
    </xf>
    <xf numFmtId="0" fontId="2" fillId="0" borderId="156" xfId="92" applyNumberFormat="1" applyFont="1" applyFill="1" applyBorder="1" applyAlignment="1" applyProtection="1">
      <alignment horizontal="center" vertical="center"/>
      <protection/>
    </xf>
    <xf numFmtId="195" fontId="6" fillId="0" borderId="161" xfId="92" applyNumberFormat="1" applyFont="1" applyFill="1" applyBorder="1" applyAlignment="1" applyProtection="1">
      <alignment horizontal="center" vertical="center"/>
      <protection/>
    </xf>
    <xf numFmtId="0" fontId="6" fillId="0" borderId="159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60" xfId="92" applyFont="1" applyFill="1" applyBorder="1" applyAlignment="1">
      <alignment horizontal="center" vertical="center" wrapText="1"/>
      <protection/>
    </xf>
    <xf numFmtId="0" fontId="6" fillId="0" borderId="156" xfId="0" applyFont="1" applyFill="1" applyBorder="1" applyAlignment="1">
      <alignment horizontal="center"/>
    </xf>
    <xf numFmtId="49" fontId="2" fillId="0" borderId="159" xfId="0" applyNumberFormat="1" applyFont="1" applyFill="1" applyBorder="1" applyAlignment="1" applyProtection="1">
      <alignment horizontal="center" vertical="center" wrapText="1"/>
      <protection/>
    </xf>
    <xf numFmtId="0" fontId="2" fillId="0" borderId="160" xfId="0" applyNumberFormat="1" applyFont="1" applyFill="1" applyBorder="1" applyAlignment="1" applyProtection="1">
      <alignment horizontal="center" vertical="center" wrapText="1"/>
      <protection/>
    </xf>
    <xf numFmtId="0" fontId="2" fillId="0" borderId="156" xfId="0" applyNumberFormat="1" applyFont="1" applyFill="1" applyBorder="1" applyAlignment="1" applyProtection="1">
      <alignment horizontal="center" vertical="center" wrapText="1"/>
      <protection/>
    </xf>
    <xf numFmtId="0" fontId="2" fillId="0" borderId="169" xfId="92" applyFont="1" applyFill="1" applyBorder="1" applyAlignment="1">
      <alignment horizontal="center" vertical="center" wrapText="1"/>
      <protection/>
    </xf>
    <xf numFmtId="0" fontId="2" fillId="0" borderId="160" xfId="92" applyFont="1" applyFill="1" applyBorder="1" applyAlignment="1">
      <alignment horizontal="center" vertical="center" wrapText="1"/>
      <protection/>
    </xf>
    <xf numFmtId="0" fontId="2" fillId="0" borderId="202" xfId="92" applyFont="1" applyFill="1" applyBorder="1" applyAlignment="1">
      <alignment horizontal="center" vertical="center" wrapText="1"/>
      <protection/>
    </xf>
    <xf numFmtId="0" fontId="2" fillId="0" borderId="159" xfId="92" applyFont="1" applyFill="1" applyBorder="1" applyAlignment="1">
      <alignment horizontal="center" vertical="center" wrapText="1"/>
      <protection/>
    </xf>
    <xf numFmtId="0" fontId="2" fillId="0" borderId="156" xfId="92" applyFont="1" applyFill="1" applyBorder="1" applyAlignment="1">
      <alignment horizontal="center" vertical="center" wrapText="1"/>
      <protection/>
    </xf>
    <xf numFmtId="49" fontId="6" fillId="0" borderId="29" xfId="0" applyNumberFormat="1" applyFont="1" applyFill="1" applyBorder="1" applyAlignment="1" applyProtection="1">
      <alignment horizontal="center" vertical="center" wrapText="1"/>
      <protection/>
    </xf>
    <xf numFmtId="49" fontId="6" fillId="0" borderId="153" xfId="0" applyNumberFormat="1" applyFont="1" applyFill="1" applyBorder="1" applyAlignment="1" applyProtection="1">
      <alignment horizontal="center" vertical="center" wrapText="1"/>
      <protection/>
    </xf>
    <xf numFmtId="49" fontId="6" fillId="0" borderId="225" xfId="0" applyNumberFormat="1" applyFont="1" applyFill="1" applyBorder="1" applyAlignment="1" applyProtection="1">
      <alignment horizontal="center" vertical="center" wrapText="1"/>
      <protection/>
    </xf>
    <xf numFmtId="49" fontId="6" fillId="0" borderId="131" xfId="0" applyNumberFormat="1" applyFont="1" applyFill="1" applyBorder="1" applyAlignment="1" applyProtection="1">
      <alignment horizontal="center" vertical="center" wrapText="1"/>
      <protection/>
    </xf>
    <xf numFmtId="190" fontId="2" fillId="0" borderId="96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8" fontId="6" fillId="0" borderId="153" xfId="0" applyNumberFormat="1" applyFont="1" applyFill="1" applyBorder="1" applyAlignment="1">
      <alignment horizontal="center" vertical="center" wrapText="1"/>
    </xf>
    <xf numFmtId="1" fontId="2" fillId="0" borderId="225" xfId="0" applyNumberFormat="1" applyFont="1" applyFill="1" applyBorder="1" applyAlignment="1">
      <alignment horizontal="center" vertical="center" wrapText="1"/>
    </xf>
    <xf numFmtId="190" fontId="6" fillId="0" borderId="226" xfId="0" applyNumberFormat="1" applyFont="1" applyFill="1" applyBorder="1" applyAlignment="1">
      <alignment horizontal="center" vertical="center" wrapText="1"/>
    </xf>
    <xf numFmtId="1" fontId="6" fillId="0" borderId="127" xfId="0" applyNumberFormat="1" applyFont="1" applyFill="1" applyBorder="1" applyAlignment="1">
      <alignment horizontal="center" vertical="center" wrapText="1"/>
    </xf>
    <xf numFmtId="188" fontId="6" fillId="0" borderId="109" xfId="0" applyNumberFormat="1" applyFont="1" applyFill="1" applyBorder="1" applyAlignment="1">
      <alignment horizontal="center" vertical="center" wrapText="1"/>
    </xf>
    <xf numFmtId="0" fontId="2" fillId="0" borderId="224" xfId="0" applyFont="1" applyFill="1" applyBorder="1" applyAlignment="1">
      <alignment horizontal="center" vertical="center" wrapText="1"/>
    </xf>
    <xf numFmtId="188" fontId="2" fillId="0" borderId="126" xfId="0" applyNumberFormat="1" applyFont="1" applyFill="1" applyBorder="1" applyAlignment="1" applyProtection="1">
      <alignment horizontal="center" vertical="center"/>
      <protection/>
    </xf>
    <xf numFmtId="188" fontId="2" fillId="0" borderId="127" xfId="0" applyNumberFormat="1" applyFont="1" applyFill="1" applyBorder="1" applyAlignment="1" applyProtection="1">
      <alignment horizontal="center" vertical="center"/>
      <protection/>
    </xf>
    <xf numFmtId="188" fontId="2" fillId="0" borderId="109" xfId="0" applyNumberFormat="1" applyFont="1" applyFill="1" applyBorder="1" applyAlignment="1" applyProtection="1">
      <alignment horizontal="center" vertical="center"/>
      <protection/>
    </xf>
    <xf numFmtId="1" fontId="2" fillId="0" borderId="136" xfId="0" applyNumberFormat="1" applyFont="1" applyFill="1" applyBorder="1" applyAlignment="1">
      <alignment horizontal="center" vertical="center" wrapText="1"/>
    </xf>
    <xf numFmtId="188" fontId="2" fillId="0" borderId="156" xfId="0" applyNumberFormat="1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1" fontId="6" fillId="0" borderId="93" xfId="0" applyNumberFormat="1" applyFont="1" applyFill="1" applyBorder="1" applyAlignment="1">
      <alignment horizontal="center" vertical="center" wrapText="1"/>
    </xf>
    <xf numFmtId="0" fontId="2" fillId="0" borderId="160" xfId="0" applyFont="1" applyFill="1" applyBorder="1" applyAlignment="1">
      <alignment horizontal="center" vertical="center" wrapText="1"/>
    </xf>
    <xf numFmtId="1" fontId="2" fillId="0" borderId="169" xfId="0" applyNumberFormat="1" applyFont="1" applyFill="1" applyBorder="1" applyAlignment="1">
      <alignment horizontal="center" vertical="center" wrapText="1"/>
    </xf>
    <xf numFmtId="0" fontId="2" fillId="0" borderId="202" xfId="0" applyFont="1" applyFill="1" applyBorder="1" applyAlignment="1">
      <alignment horizontal="center" vertical="center" wrapText="1"/>
    </xf>
    <xf numFmtId="0" fontId="2" fillId="0" borderId="156" xfId="0" applyFont="1" applyFill="1" applyBorder="1" applyAlignment="1">
      <alignment horizontal="center" vertical="center" wrapText="1"/>
    </xf>
    <xf numFmtId="188" fontId="2" fillId="0" borderId="113" xfId="0" applyNumberFormat="1" applyFont="1" applyFill="1" applyBorder="1" applyAlignment="1">
      <alignment horizontal="center" vertical="center" wrapText="1"/>
    </xf>
    <xf numFmtId="190" fontId="2" fillId="0" borderId="159" xfId="0" applyNumberFormat="1" applyFont="1" applyFill="1" applyBorder="1" applyAlignment="1">
      <alignment horizontal="center" vertical="center" wrapText="1"/>
    </xf>
    <xf numFmtId="1" fontId="6" fillId="0" borderId="192" xfId="0" applyNumberFormat="1" applyFont="1" applyFill="1" applyBorder="1" applyAlignment="1">
      <alignment horizontal="center" vertical="center"/>
    </xf>
    <xf numFmtId="188" fontId="6" fillId="0" borderId="198" xfId="0" applyNumberFormat="1" applyFont="1" applyFill="1" applyBorder="1" applyAlignment="1">
      <alignment horizontal="center" vertical="center"/>
    </xf>
    <xf numFmtId="0" fontId="6" fillId="0" borderId="218" xfId="0" applyFont="1" applyFill="1" applyBorder="1" applyAlignment="1">
      <alignment horizontal="center" vertical="center"/>
    </xf>
    <xf numFmtId="1" fontId="6" fillId="0" borderId="126" xfId="0" applyNumberFormat="1" applyFont="1" applyFill="1" applyBorder="1" applyAlignment="1">
      <alignment horizontal="center" vertical="center" wrapText="1"/>
    </xf>
    <xf numFmtId="1" fontId="6" fillId="0" borderId="109" xfId="0" applyNumberFormat="1" applyFont="1" applyFill="1" applyBorder="1" applyAlignment="1">
      <alignment horizontal="center" vertical="center" wrapText="1"/>
    </xf>
    <xf numFmtId="49" fontId="6" fillId="0" borderId="220" xfId="0" applyNumberFormat="1" applyFont="1" applyFill="1" applyBorder="1" applyAlignment="1">
      <alignment vertical="center" wrapText="1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17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49" fontId="2" fillId="0" borderId="195" xfId="0" applyNumberFormat="1" applyFont="1" applyFill="1" applyBorder="1" applyAlignment="1">
      <alignment horizontal="left" vertical="center" wrapText="1"/>
    </xf>
    <xf numFmtId="0" fontId="2" fillId="0" borderId="198" xfId="0" applyNumberFormat="1" applyFont="1" applyFill="1" applyBorder="1" applyAlignment="1">
      <alignment horizontal="center" vertical="center"/>
    </xf>
    <xf numFmtId="0" fontId="2" fillId="0" borderId="192" xfId="0" applyNumberFormat="1" applyFont="1" applyFill="1" applyBorder="1" applyAlignment="1">
      <alignment horizontal="center" vertical="center" wrapText="1"/>
    </xf>
    <xf numFmtId="0" fontId="2" fillId="0" borderId="198" xfId="0" applyNumberFormat="1" applyFont="1" applyFill="1" applyBorder="1" applyAlignment="1">
      <alignment horizontal="center" vertical="center" wrapText="1"/>
    </xf>
    <xf numFmtId="0" fontId="2" fillId="0" borderId="218" xfId="0" applyNumberFormat="1" applyFont="1" applyFill="1" applyBorder="1" applyAlignment="1">
      <alignment horizontal="center" vertical="center" wrapText="1"/>
    </xf>
    <xf numFmtId="0" fontId="2" fillId="0" borderId="223" xfId="0" applyNumberFormat="1" applyFont="1" applyFill="1" applyBorder="1" applyAlignment="1">
      <alignment horizontal="center" vertical="center" wrapText="1"/>
    </xf>
    <xf numFmtId="1" fontId="6" fillId="0" borderId="225" xfId="0" applyNumberFormat="1" applyFont="1" applyFill="1" applyBorder="1" applyAlignment="1" applyProtection="1">
      <alignment horizontal="center" vertical="center"/>
      <protection/>
    </xf>
    <xf numFmtId="1" fontId="6" fillId="0" borderId="227" xfId="0" applyNumberFormat="1" applyFont="1" applyFill="1" applyBorder="1" applyAlignment="1" applyProtection="1">
      <alignment horizontal="center" vertical="center"/>
      <protection/>
    </xf>
    <xf numFmtId="49" fontId="39" fillId="0" borderId="126" xfId="0" applyNumberFormat="1" applyFont="1" applyFill="1" applyBorder="1" applyAlignment="1" applyProtection="1">
      <alignment horizontal="center" vertical="center" wrapText="1"/>
      <protection/>
    </xf>
    <xf numFmtId="0" fontId="6" fillId="0" borderId="108" xfId="92" applyNumberFormat="1" applyFont="1" applyFill="1" applyBorder="1" applyAlignment="1" applyProtection="1">
      <alignment horizontal="left" vertical="center" wrapText="1"/>
      <protection/>
    </xf>
    <xf numFmtId="190" fontId="6" fillId="0" borderId="126" xfId="0" applyNumberFormat="1" applyFont="1" applyFill="1" applyBorder="1" applyAlignment="1" applyProtection="1">
      <alignment horizontal="center" vertical="center" wrapText="1"/>
      <protection/>
    </xf>
    <xf numFmtId="0" fontId="6" fillId="0" borderId="127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3" fillId="0" borderId="224" xfId="0" applyNumberFormat="1" applyFont="1" applyFill="1" applyBorder="1" applyAlignment="1" applyProtection="1">
      <alignment horizontal="center" vertical="center" wrapText="1"/>
      <protection/>
    </xf>
    <xf numFmtId="0" fontId="3" fillId="0" borderId="127" xfId="0" applyNumberFormat="1" applyFont="1" applyFill="1" applyBorder="1" applyAlignment="1" applyProtection="1">
      <alignment horizontal="center" vertical="center" wrapText="1"/>
      <protection/>
    </xf>
    <xf numFmtId="49" fontId="3" fillId="0" borderId="109" xfId="0" applyNumberFormat="1" applyFont="1" applyFill="1" applyBorder="1" applyAlignment="1" applyProtection="1">
      <alignment horizontal="center" vertical="center" wrapText="1"/>
      <protection/>
    </xf>
    <xf numFmtId="49" fontId="3" fillId="0" borderId="126" xfId="0" applyNumberFormat="1" applyFont="1" applyFill="1" applyBorder="1" applyAlignment="1" applyProtection="1">
      <alignment horizontal="center" vertical="center" wrapText="1"/>
      <protection/>
    </xf>
    <xf numFmtId="49" fontId="3" fillId="0" borderId="127" xfId="0" applyNumberFormat="1" applyFont="1" applyFill="1" applyBorder="1" applyAlignment="1" applyProtection="1">
      <alignment horizontal="center" vertical="center" wrapText="1"/>
      <protection/>
    </xf>
    <xf numFmtId="0" fontId="3" fillId="0" borderId="126" xfId="0" applyNumberFormat="1" applyFont="1" applyFill="1" applyBorder="1" applyAlignment="1" applyProtection="1">
      <alignment horizontal="center" vertical="center" wrapText="1"/>
      <protection/>
    </xf>
    <xf numFmtId="49" fontId="39" fillId="0" borderId="101" xfId="0" applyNumberFormat="1" applyFont="1" applyFill="1" applyBorder="1" applyAlignment="1" applyProtection="1">
      <alignment horizontal="center" vertical="center" wrapText="1"/>
      <protection/>
    </xf>
    <xf numFmtId="0" fontId="6" fillId="0" borderId="91" xfId="92" applyNumberFormat="1" applyFont="1" applyFill="1" applyBorder="1" applyAlignment="1" applyProtection="1">
      <alignment horizontal="left" vertical="center" wrapText="1"/>
      <protection/>
    </xf>
    <xf numFmtId="190" fontId="6" fillId="0" borderId="12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 applyProtection="1">
      <alignment horizontal="center" vertical="center" wrapText="1"/>
      <protection/>
    </xf>
    <xf numFmtId="0" fontId="3" fillId="0" borderId="93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1" xfId="0" applyNumberFormat="1" applyFont="1" applyFill="1" applyBorder="1" applyAlignment="1" applyProtection="1">
      <alignment horizontal="center" vertical="center" wrapText="1"/>
      <protection/>
    </xf>
    <xf numFmtId="49" fontId="3" fillId="0" borderId="93" xfId="0" applyNumberFormat="1" applyFont="1" applyFill="1" applyBorder="1" applyAlignment="1" applyProtection="1">
      <alignment horizontal="center" vertical="center" wrapText="1"/>
      <protection/>
    </xf>
    <xf numFmtId="0" fontId="3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102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92" applyNumberFormat="1" applyFont="1" applyFill="1" applyBorder="1" applyAlignment="1" applyProtection="1">
      <alignment horizontal="left" vertical="center" wrapText="1"/>
      <protection/>
    </xf>
    <xf numFmtId="0" fontId="2" fillId="0" borderId="93" xfId="0" applyNumberFormat="1" applyFont="1" applyFill="1" applyBorder="1" applyAlignment="1" applyProtection="1">
      <alignment horizontal="center" vertical="center" wrapText="1"/>
      <protection/>
    </xf>
    <xf numFmtId="49" fontId="39" fillId="0" borderId="129" xfId="0" applyNumberFormat="1" applyFont="1" applyFill="1" applyBorder="1" applyAlignment="1" applyProtection="1">
      <alignment horizontal="center" vertical="center" wrapText="1"/>
      <protection/>
    </xf>
    <xf numFmtId="49" fontId="3" fillId="0" borderId="136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07" xfId="0" applyNumberFormat="1" applyFont="1" applyFill="1" applyBorder="1" applyAlignment="1" applyProtection="1">
      <alignment horizontal="center" vertical="center" wrapText="1"/>
      <protection/>
    </xf>
    <xf numFmtId="49" fontId="3" fillId="0" borderId="129" xfId="0" applyNumberFormat="1" applyFont="1" applyFill="1" applyBorder="1" applyAlignment="1" applyProtection="1">
      <alignment horizontal="center" vertical="center" wrapText="1"/>
      <protection/>
    </xf>
    <xf numFmtId="49" fontId="3" fillId="0" borderId="107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6" fillId="0" borderId="196" xfId="0" applyNumberFormat="1" applyFont="1" applyFill="1" applyBorder="1" applyAlignment="1" applyProtection="1">
      <alignment horizontal="center" vertical="center"/>
      <protection/>
    </xf>
    <xf numFmtId="49" fontId="6" fillId="0" borderId="227" xfId="0" applyNumberFormat="1" applyFont="1" applyFill="1" applyBorder="1" applyAlignment="1">
      <alignment horizontal="left" vertical="center" wrapText="1"/>
    </xf>
    <xf numFmtId="189" fontId="2" fillId="0" borderId="153" xfId="0" applyNumberFormat="1" applyFont="1" applyFill="1" applyBorder="1" applyAlignment="1" applyProtection="1">
      <alignment horizontal="center" vertical="center"/>
      <protection/>
    </xf>
    <xf numFmtId="19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2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1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153" xfId="0" applyNumberFormat="1" applyFont="1" applyFill="1" applyBorder="1" applyAlignment="1" applyProtection="1">
      <alignment horizontal="center" vertical="center" wrapText="1"/>
      <protection/>
    </xf>
    <xf numFmtId="49" fontId="2" fillId="0" borderId="225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 wrapText="1"/>
      <protection/>
    </xf>
    <xf numFmtId="49" fontId="2" fillId="0" borderId="131" xfId="0" applyNumberFormat="1" applyFont="1" applyFill="1" applyBorder="1" applyAlignment="1" applyProtection="1">
      <alignment horizontal="center" vertical="center" wrapText="1"/>
      <protection/>
    </xf>
    <xf numFmtId="1" fontId="2" fillId="0" borderId="153" xfId="0" applyNumberFormat="1" applyFont="1" applyFill="1" applyBorder="1" applyAlignment="1">
      <alignment horizontal="center" vertical="center" wrapText="1"/>
    </xf>
    <xf numFmtId="0" fontId="2" fillId="0" borderId="153" xfId="0" applyNumberFormat="1" applyFont="1" applyFill="1" applyBorder="1" applyAlignment="1" applyProtection="1">
      <alignment horizontal="center" vertical="center" wrapText="1"/>
      <protection/>
    </xf>
    <xf numFmtId="0" fontId="2" fillId="0" borderId="225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>
      <alignment horizontal="center" vertical="center"/>
    </xf>
    <xf numFmtId="188" fontId="2" fillId="0" borderId="29" xfId="0" applyNumberFormat="1" applyFont="1" applyFill="1" applyBorder="1" applyAlignment="1">
      <alignment horizontal="center" vertical="center"/>
    </xf>
    <xf numFmtId="190" fontId="2" fillId="0" borderId="220" xfId="0" applyNumberFormat="1" applyFont="1" applyFill="1" applyBorder="1" applyAlignment="1" applyProtection="1">
      <alignment horizontal="center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188" fontId="2" fillId="0" borderId="66" xfId="0" applyNumberFormat="1" applyFont="1" applyFill="1" applyBorder="1" applyAlignment="1">
      <alignment horizontal="center" vertical="center"/>
    </xf>
    <xf numFmtId="0" fontId="2" fillId="0" borderId="217" xfId="0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vertical="center" wrapText="1"/>
    </xf>
    <xf numFmtId="0" fontId="2" fillId="0" borderId="224" xfId="0" applyNumberFormat="1" applyFont="1" applyFill="1" applyBorder="1" applyAlignment="1">
      <alignment horizontal="center" vertical="center"/>
    </xf>
    <xf numFmtId="0" fontId="2" fillId="0" borderId="224" xfId="0" applyNumberFormat="1" applyFont="1" applyFill="1" applyBorder="1" applyAlignment="1">
      <alignment horizontal="center" vertical="center" wrapText="1"/>
    </xf>
    <xf numFmtId="190" fontId="2" fillId="0" borderId="196" xfId="0" applyNumberFormat="1" applyFont="1" applyFill="1" applyBorder="1" applyAlignment="1" applyProtection="1">
      <alignment horizontal="center" vertical="center" wrapText="1"/>
      <protection/>
    </xf>
    <xf numFmtId="0" fontId="2" fillId="0" borderId="131" xfId="0" applyNumberFormat="1" applyFont="1" applyFill="1" applyBorder="1" applyAlignment="1" applyProtection="1">
      <alignment horizontal="center" vertical="center" wrapText="1"/>
      <protection/>
    </xf>
    <xf numFmtId="0" fontId="2" fillId="0" borderId="127" xfId="0" applyNumberFormat="1" applyFont="1" applyFill="1" applyBorder="1" applyAlignment="1">
      <alignment horizontal="center" vertical="center"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190" fontId="2" fillId="0" borderId="227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 wrapText="1"/>
    </xf>
    <xf numFmtId="0" fontId="6" fillId="0" borderId="113" xfId="0" applyNumberFormat="1" applyFont="1" applyFill="1" applyBorder="1" applyAlignment="1" applyProtection="1">
      <alignment vertical="center"/>
      <protection/>
    </xf>
    <xf numFmtId="0" fontId="9" fillId="0" borderId="131" xfId="0" applyNumberFormat="1" applyFont="1" applyFill="1" applyBorder="1" applyAlignment="1" applyProtection="1">
      <alignment horizontal="center" vertical="center"/>
      <protection/>
    </xf>
    <xf numFmtId="188" fontId="2" fillId="0" borderId="153" xfId="0" applyNumberFormat="1" applyFont="1" applyFill="1" applyBorder="1" applyAlignment="1">
      <alignment horizontal="center" vertical="center" wrapText="1"/>
    </xf>
    <xf numFmtId="0" fontId="6" fillId="0" borderId="225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131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2" fontId="6" fillId="0" borderId="153" xfId="0" applyNumberFormat="1" applyFont="1" applyFill="1" applyBorder="1" applyAlignment="1">
      <alignment horizontal="center" vertical="center" wrapText="1"/>
    </xf>
    <xf numFmtId="0" fontId="6" fillId="0" borderId="153" xfId="0" applyNumberFormat="1" applyFont="1" applyFill="1" applyBorder="1" applyAlignment="1">
      <alignment horizontal="center" vertical="center" wrapText="1"/>
    </xf>
    <xf numFmtId="49" fontId="6" fillId="0" borderId="180" xfId="0" applyNumberFormat="1" applyFont="1" applyFill="1" applyBorder="1" applyAlignment="1">
      <alignment vertical="center" wrapText="1"/>
    </xf>
    <xf numFmtId="0" fontId="9" fillId="0" borderId="203" xfId="0" applyNumberFormat="1" applyFont="1" applyFill="1" applyBorder="1" applyAlignment="1" applyProtection="1">
      <alignment horizontal="center" vertical="center"/>
      <protection/>
    </xf>
    <xf numFmtId="188" fontId="6" fillId="0" borderId="190" xfId="0" applyNumberFormat="1" applyFont="1" applyFill="1" applyBorder="1" applyAlignment="1">
      <alignment horizontal="center" vertical="center" wrapText="1"/>
    </xf>
    <xf numFmtId="0" fontId="6" fillId="0" borderId="194" xfId="0" applyNumberFormat="1" applyFont="1" applyFill="1" applyBorder="1" applyAlignment="1">
      <alignment horizontal="center" vertical="center" wrapText="1"/>
    </xf>
    <xf numFmtId="0" fontId="6" fillId="0" borderId="189" xfId="0" applyNumberFormat="1" applyFont="1" applyFill="1" applyBorder="1" applyAlignment="1">
      <alignment horizontal="center" vertical="center" wrapText="1"/>
    </xf>
    <xf numFmtId="0" fontId="6" fillId="0" borderId="203" xfId="0" applyNumberFormat="1" applyFont="1" applyFill="1" applyBorder="1" applyAlignment="1">
      <alignment horizontal="center" vertical="center" wrapText="1"/>
    </xf>
    <xf numFmtId="0" fontId="6" fillId="0" borderId="188" xfId="0" applyNumberFormat="1" applyFont="1" applyFill="1" applyBorder="1" applyAlignment="1">
      <alignment horizontal="center" vertical="center" wrapText="1"/>
    </xf>
    <xf numFmtId="2" fontId="6" fillId="0" borderId="190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90" fontId="6" fillId="0" borderId="197" xfId="0" applyNumberFormat="1" applyFont="1" applyFill="1" applyBorder="1" applyAlignment="1" applyProtection="1">
      <alignment horizontal="center" vertical="center"/>
      <protection/>
    </xf>
    <xf numFmtId="1" fontId="6" fillId="0" borderId="191" xfId="0" applyNumberFormat="1" applyFont="1" applyFill="1" applyBorder="1" applyAlignment="1" applyProtection="1">
      <alignment horizontal="center" vertical="center"/>
      <protection/>
    </xf>
    <xf numFmtId="1" fontId="6" fillId="0" borderId="175" xfId="0" applyNumberFormat="1" applyFont="1" applyFill="1" applyBorder="1" applyAlignment="1" applyProtection="1">
      <alignment horizontal="center" vertical="center"/>
      <protection/>
    </xf>
    <xf numFmtId="1" fontId="6" fillId="0" borderId="228" xfId="0" applyNumberFormat="1" applyFont="1" applyFill="1" applyBorder="1" applyAlignment="1" applyProtection="1">
      <alignment horizontal="center" vertical="center"/>
      <protection/>
    </xf>
    <xf numFmtId="188" fontId="6" fillId="0" borderId="125" xfId="0" applyNumberFormat="1" applyFont="1" applyFill="1" applyBorder="1" applyAlignment="1" applyProtection="1">
      <alignment horizontal="left" vertical="center" wrapText="1"/>
      <protection/>
    </xf>
    <xf numFmtId="0" fontId="2" fillId="0" borderId="126" xfId="0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109" xfId="0" applyFont="1" applyFill="1" applyBorder="1" applyAlignment="1" applyProtection="1">
      <alignment horizontal="right" vertical="center"/>
      <protection/>
    </xf>
    <xf numFmtId="190" fontId="6" fillId="0" borderId="125" xfId="0" applyNumberFormat="1" applyFont="1" applyFill="1" applyBorder="1" applyAlignment="1" applyProtection="1">
      <alignment horizontal="center" vertical="center"/>
      <protection/>
    </xf>
    <xf numFmtId="1" fontId="2" fillId="0" borderId="127" xfId="0" applyNumberFormat="1" applyFont="1" applyFill="1" applyBorder="1" applyAlignment="1">
      <alignment horizontal="center" vertical="center"/>
    </xf>
    <xf numFmtId="1" fontId="2" fillId="0" borderId="126" xfId="0" applyNumberFormat="1" applyFont="1" applyFill="1" applyBorder="1" applyAlignment="1">
      <alignment horizontal="center" vertical="center" wrapText="1"/>
    </xf>
    <xf numFmtId="1" fontId="2" fillId="0" borderId="127" xfId="0" applyNumberFormat="1" applyFont="1" applyFill="1" applyBorder="1" applyAlignment="1">
      <alignment horizontal="center" vertical="center" wrapText="1"/>
    </xf>
    <xf numFmtId="1" fontId="2" fillId="0" borderId="224" xfId="0" applyNumberFormat="1" applyFont="1" applyFill="1" applyBorder="1" applyAlignment="1">
      <alignment horizontal="center" vertical="center" wrapText="1"/>
    </xf>
    <xf numFmtId="188" fontId="6" fillId="0" borderId="157" xfId="0" applyNumberFormat="1" applyFont="1" applyFill="1" applyBorder="1" applyAlignment="1" applyProtection="1">
      <alignment horizontal="left" vertical="center" wrapText="1"/>
      <protection/>
    </xf>
    <xf numFmtId="0" fontId="2" fillId="0" borderId="159" xfId="0" applyFont="1" applyFill="1" applyBorder="1" applyAlignment="1" applyProtection="1">
      <alignment horizontal="center" vertical="center"/>
      <protection/>
    </xf>
    <xf numFmtId="0" fontId="2" fillId="0" borderId="160" xfId="0" applyFont="1" applyFill="1" applyBorder="1" applyAlignment="1" applyProtection="1">
      <alignment horizontal="right" vertical="center"/>
      <protection/>
    </xf>
    <xf numFmtId="0" fontId="2" fillId="0" borderId="156" xfId="0" applyFont="1" applyFill="1" applyBorder="1" applyAlignment="1" applyProtection="1">
      <alignment horizontal="right" vertical="center"/>
      <protection/>
    </xf>
    <xf numFmtId="190" fontId="6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>
      <alignment horizontal="center" vertical="center" wrapText="1"/>
    </xf>
    <xf numFmtId="1" fontId="6" fillId="0" borderId="113" xfId="0" applyNumberFormat="1" applyFont="1" applyFill="1" applyBorder="1" applyAlignment="1">
      <alignment horizontal="center" vertical="center" wrapText="1"/>
    </xf>
    <xf numFmtId="1" fontId="2" fillId="0" borderId="156" xfId="0" applyNumberFormat="1" applyFont="1" applyFill="1" applyBorder="1" applyAlignment="1">
      <alignment horizontal="center" vertical="center" wrapText="1"/>
    </xf>
    <xf numFmtId="0" fontId="16" fillId="0" borderId="91" xfId="88" applyFont="1" applyBorder="1" applyAlignment="1">
      <alignment horizontal="center" vertical="center"/>
      <protection/>
    </xf>
    <xf numFmtId="0" fontId="3" fillId="0" borderId="229" xfId="0" applyFont="1" applyBorder="1" applyAlignment="1">
      <alignment horizontal="center" vertical="center" wrapText="1"/>
    </xf>
    <xf numFmtId="0" fontId="3" fillId="0" borderId="230" xfId="0" applyFont="1" applyBorder="1" applyAlignment="1">
      <alignment horizontal="center" vertical="center" wrapText="1"/>
    </xf>
    <xf numFmtId="0" fontId="3" fillId="0" borderId="2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9" fontId="3" fillId="0" borderId="35" xfId="88" applyNumberFormat="1" applyFont="1" applyBorder="1" applyAlignment="1" applyProtection="1">
      <alignment vertical="center" wrapText="1"/>
      <protection locked="0"/>
    </xf>
    <xf numFmtId="0" fontId="3" fillId="0" borderId="35" xfId="88" applyFont="1" applyBorder="1" applyAlignment="1">
      <alignment horizontal="center" vertical="center" wrapText="1"/>
      <protection/>
    </xf>
    <xf numFmtId="0" fontId="15" fillId="0" borderId="35" xfId="0" applyFont="1" applyBorder="1" applyAlignment="1">
      <alignment wrapText="1"/>
    </xf>
    <xf numFmtId="0" fontId="2" fillId="0" borderId="0" xfId="8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132" xfId="88" applyFont="1" applyBorder="1" applyAlignment="1">
      <alignment horizontal="center" vertical="center" wrapText="1"/>
      <protection/>
    </xf>
    <xf numFmtId="0" fontId="3" fillId="0" borderId="136" xfId="88" applyFont="1" applyBorder="1" applyAlignment="1">
      <alignment horizontal="center" vertical="center" wrapText="1"/>
      <protection/>
    </xf>
    <xf numFmtId="0" fontId="3" fillId="0" borderId="232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0" borderId="136" xfId="0" applyFont="1" applyBorder="1" applyAlignment="1">
      <alignment horizontal="center" vertical="center" wrapText="1"/>
    </xf>
    <xf numFmtId="0" fontId="3" fillId="0" borderId="132" xfId="0" applyNumberFormat="1" applyFont="1" applyBorder="1" applyAlignment="1">
      <alignment horizontal="center" vertical="center" wrapText="1"/>
    </xf>
    <xf numFmtId="0" fontId="3" fillId="0" borderId="112" xfId="0" applyNumberFormat="1" applyFont="1" applyBorder="1" applyAlignment="1">
      <alignment horizontal="center" vertical="center" wrapText="1"/>
    </xf>
    <xf numFmtId="0" fontId="3" fillId="0" borderId="136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49" fontId="3" fillId="0" borderId="0" xfId="88" applyNumberFormat="1" applyFont="1" applyBorder="1" applyAlignment="1">
      <alignment horizontal="left" vertical="center" wrapText="1"/>
      <protection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88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2" fillId="0" borderId="233" xfId="0" applyFont="1" applyBorder="1" applyAlignment="1">
      <alignment horizontal="left" vertical="center" wrapText="1"/>
    </xf>
    <xf numFmtId="0" fontId="10" fillId="0" borderId="233" xfId="0" applyFont="1" applyBorder="1" applyAlignment="1">
      <alignment horizontal="left" vertical="center" wrapText="1"/>
    </xf>
    <xf numFmtId="0" fontId="0" fillId="0" borderId="233" xfId="0" applyBorder="1" applyAlignment="1">
      <alignment horizontal="left" vertical="center" wrapText="1"/>
    </xf>
    <xf numFmtId="0" fontId="2" fillId="0" borderId="0" xfId="88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72" xfId="0" applyFont="1" applyBorder="1" applyAlignment="1">
      <alignment horizontal="center" vertical="center" wrapText="1"/>
    </xf>
    <xf numFmtId="0" fontId="10" fillId="0" borderId="2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4" xfId="0" applyFont="1" applyBorder="1" applyAlignment="1">
      <alignment horizontal="center" vertical="center" wrapText="1"/>
    </xf>
    <xf numFmtId="0" fontId="4" fillId="0" borderId="134" xfId="88" applyFont="1" applyBorder="1" applyAlignment="1">
      <alignment horizontal="center" vertical="center" wrapText="1"/>
      <protection/>
    </xf>
    <xf numFmtId="0" fontId="15" fillId="0" borderId="141" xfId="0" applyFont="1" applyBorder="1" applyAlignment="1">
      <alignment wrapText="1"/>
    </xf>
    <xf numFmtId="0" fontId="15" fillId="0" borderId="203" xfId="0" applyFont="1" applyBorder="1" applyAlignment="1">
      <alignment wrapText="1"/>
    </xf>
    <xf numFmtId="0" fontId="15" fillId="0" borderId="194" xfId="0" applyFont="1" applyBorder="1" applyAlignment="1">
      <alignment wrapText="1"/>
    </xf>
    <xf numFmtId="0" fontId="15" fillId="0" borderId="114" xfId="0" applyFont="1" applyBorder="1" applyAlignment="1">
      <alignment wrapText="1"/>
    </xf>
    <xf numFmtId="0" fontId="15" fillId="0" borderId="115" xfId="0" applyFont="1" applyBorder="1" applyAlignment="1">
      <alignment wrapText="1"/>
    </xf>
    <xf numFmtId="0" fontId="3" fillId="0" borderId="235" xfId="0" applyFont="1" applyBorder="1" applyAlignment="1">
      <alignment horizontal="center" vertical="center" wrapText="1"/>
    </xf>
    <xf numFmtId="0" fontId="15" fillId="0" borderId="236" xfId="0" applyFont="1" applyBorder="1" applyAlignment="1">
      <alignment horizontal="center" vertical="center" wrapText="1"/>
    </xf>
    <xf numFmtId="0" fontId="21" fillId="0" borderId="134" xfId="88" applyFont="1" applyBorder="1" applyAlignment="1">
      <alignment horizontal="center" vertical="center" wrapText="1"/>
      <protection/>
    </xf>
    <xf numFmtId="0" fontId="15" fillId="0" borderId="141" xfId="0" applyFont="1" applyBorder="1" applyAlignment="1">
      <alignment horizontal="center" vertical="center" wrapText="1"/>
    </xf>
    <xf numFmtId="0" fontId="15" fillId="0" borderId="203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15" fillId="0" borderId="114" xfId="0" applyFont="1" applyBorder="1" applyAlignment="1">
      <alignment horizontal="center" vertical="center" wrapText="1"/>
    </xf>
    <xf numFmtId="0" fontId="15" fillId="0" borderId="115" xfId="0" applyFont="1" applyBorder="1" applyAlignment="1">
      <alignment horizontal="center" vertical="center" wrapText="1"/>
    </xf>
    <xf numFmtId="0" fontId="3" fillId="0" borderId="237" xfId="0" applyFont="1" applyBorder="1" applyAlignment="1">
      <alignment horizontal="center" vertical="center" wrapText="1"/>
    </xf>
    <xf numFmtId="0" fontId="3" fillId="0" borderId="238" xfId="0" applyFont="1" applyBorder="1" applyAlignment="1">
      <alignment horizontal="center" vertical="center" wrapText="1"/>
    </xf>
    <xf numFmtId="0" fontId="3" fillId="0" borderId="236" xfId="0" applyFont="1" applyBorder="1" applyAlignment="1">
      <alignment horizontal="center" vertical="center" wrapText="1"/>
    </xf>
    <xf numFmtId="0" fontId="3" fillId="0" borderId="2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5" fillId="0" borderId="2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1" fillId="0" borderId="237" xfId="0" applyFont="1" applyBorder="1" applyAlignment="1">
      <alignment horizontal="center" vertical="center" wrapText="1"/>
    </xf>
    <xf numFmtId="0" fontId="20" fillId="0" borderId="238" xfId="0" applyFont="1" applyBorder="1" applyAlignment="1">
      <alignment horizontal="center" vertical="center" wrapText="1"/>
    </xf>
    <xf numFmtId="0" fontId="20" fillId="0" borderId="236" xfId="0" applyFont="1" applyBorder="1" applyAlignment="1">
      <alignment horizontal="center" vertical="center" wrapText="1"/>
    </xf>
    <xf numFmtId="0" fontId="16" fillId="0" borderId="132" xfId="88" applyFont="1" applyBorder="1" applyAlignment="1">
      <alignment horizontal="center" vertical="center" wrapText="1"/>
      <protection/>
    </xf>
    <xf numFmtId="0" fontId="11" fillId="0" borderId="136" xfId="0" applyFont="1" applyBorder="1" applyAlignment="1">
      <alignment vertical="center" wrapText="1"/>
    </xf>
    <xf numFmtId="0" fontId="11" fillId="0" borderId="2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34" xfId="0" applyFont="1" applyBorder="1" applyAlignment="1">
      <alignment horizontal="center" vertical="center" wrapText="1"/>
    </xf>
    <xf numFmtId="0" fontId="16" fillId="0" borderId="136" xfId="88" applyFont="1" applyBorder="1" applyAlignment="1">
      <alignment horizontal="center" vertical="center" wrapText="1"/>
      <protection/>
    </xf>
    <xf numFmtId="0" fontId="0" fillId="0" borderId="238" xfId="0" applyBorder="1" applyAlignment="1">
      <alignment horizontal="center" vertical="center" wrapText="1"/>
    </xf>
    <xf numFmtId="0" fontId="0" fillId="0" borderId="236" xfId="0" applyBorder="1" applyAlignment="1">
      <alignment horizontal="center" vertical="center" wrapText="1"/>
    </xf>
    <xf numFmtId="0" fontId="3" fillId="0" borderId="132" xfId="0" applyFont="1" applyBorder="1" applyAlignment="1">
      <alignment vertical="center" wrapText="1"/>
    </xf>
    <xf numFmtId="0" fontId="3" fillId="0" borderId="112" xfId="0" applyFont="1" applyBorder="1" applyAlignment="1">
      <alignment vertical="center" wrapText="1"/>
    </xf>
    <xf numFmtId="0" fontId="3" fillId="0" borderId="136" xfId="0" applyFont="1" applyBorder="1" applyAlignment="1">
      <alignment vertical="center" wrapText="1"/>
    </xf>
    <xf numFmtId="0" fontId="4" fillId="0" borderId="134" xfId="0" applyFont="1" applyBorder="1" applyAlignment="1">
      <alignment horizontal="center" vertical="center" wrapText="1"/>
    </xf>
    <xf numFmtId="0" fontId="4" fillId="0" borderId="233" xfId="0" applyFont="1" applyBorder="1" applyAlignment="1">
      <alignment horizontal="center" vertical="center" wrapText="1"/>
    </xf>
    <xf numFmtId="0" fontId="4" fillId="0" borderId="141" xfId="0" applyFont="1" applyBorder="1" applyAlignment="1">
      <alignment horizontal="center" vertical="center" wrapText="1"/>
    </xf>
    <xf numFmtId="0" fontId="4" fillId="0" borderId="114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115" xfId="0" applyFont="1" applyBorder="1" applyAlignment="1">
      <alignment horizontal="center" vertical="center" wrapText="1"/>
    </xf>
    <xf numFmtId="0" fontId="4" fillId="0" borderId="35" xfId="88" applyFont="1" applyBorder="1" applyAlignment="1">
      <alignment horizontal="center" vertical="center" wrapText="1"/>
      <protection/>
    </xf>
    <xf numFmtId="0" fontId="15" fillId="0" borderId="35" xfId="0" applyFont="1" applyBorder="1" applyAlignment="1">
      <alignment vertical="center" wrapText="1"/>
    </xf>
    <xf numFmtId="0" fontId="0" fillId="0" borderId="240" xfId="0" applyBorder="1" applyAlignment="1">
      <alignment horizontal="center" vertical="center" wrapText="1"/>
    </xf>
    <xf numFmtId="0" fontId="15" fillId="0" borderId="23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134" xfId="88" applyNumberFormat="1" applyFont="1" applyBorder="1" applyAlignment="1">
      <alignment horizontal="center" vertical="center" wrapText="1"/>
      <protection/>
    </xf>
    <xf numFmtId="0" fontId="15" fillId="0" borderId="233" xfId="0" applyFont="1" applyBorder="1" applyAlignment="1">
      <alignment vertical="center" wrapText="1"/>
    </xf>
    <xf numFmtId="0" fontId="15" fillId="0" borderId="141" xfId="0" applyFont="1" applyBorder="1" applyAlignment="1">
      <alignment vertical="center" wrapText="1"/>
    </xf>
    <xf numFmtId="0" fontId="15" fillId="0" borderId="114" xfId="0" applyFont="1" applyBorder="1" applyAlignment="1">
      <alignment vertical="center" wrapText="1"/>
    </xf>
    <xf numFmtId="0" fontId="15" fillId="0" borderId="91" xfId="0" applyFont="1" applyBorder="1" applyAlignment="1">
      <alignment vertical="center" wrapText="1"/>
    </xf>
    <xf numFmtId="0" fontId="15" fillId="0" borderId="115" xfId="0" applyFont="1" applyBorder="1" applyAlignment="1">
      <alignment vertical="center" wrapText="1"/>
    </xf>
    <xf numFmtId="0" fontId="15" fillId="0" borderId="112" xfId="0" applyFont="1" applyBorder="1" applyAlignment="1">
      <alignment horizontal="center" vertical="center" wrapText="1"/>
    </xf>
    <xf numFmtId="0" fontId="15" fillId="0" borderId="136" xfId="0" applyFont="1" applyBorder="1" applyAlignment="1">
      <alignment horizontal="center" vertical="center" wrapText="1"/>
    </xf>
    <xf numFmtId="0" fontId="2" fillId="0" borderId="200" xfId="91" applyFont="1" applyBorder="1" applyAlignment="1">
      <alignment horizontal="center" vertical="center" wrapText="1"/>
      <protection/>
    </xf>
    <xf numFmtId="0" fontId="0" fillId="0" borderId="200" xfId="0" applyBorder="1" applyAlignment="1">
      <alignment horizontal="center" vertical="center" wrapText="1"/>
    </xf>
    <xf numFmtId="0" fontId="0" fillId="0" borderId="199" xfId="0" applyBorder="1" applyAlignment="1">
      <alignment horizontal="center" vertical="center" wrapText="1"/>
    </xf>
    <xf numFmtId="0" fontId="6" fillId="0" borderId="227" xfId="0" applyFont="1" applyBorder="1" applyAlignment="1">
      <alignment horizontal="center" vertical="center" wrapText="1"/>
    </xf>
    <xf numFmtId="0" fontId="0" fillId="0" borderId="227" xfId="0" applyBorder="1" applyAlignment="1">
      <alignment horizontal="center" vertical="center" wrapText="1"/>
    </xf>
    <xf numFmtId="0" fontId="6" fillId="0" borderId="220" xfId="0" applyFont="1" applyBorder="1" applyAlignment="1">
      <alignment horizontal="center" vertical="center"/>
    </xf>
    <xf numFmtId="0" fontId="6" fillId="0" borderId="241" xfId="0" applyFont="1" applyBorder="1" applyAlignment="1">
      <alignment horizontal="center" vertical="center"/>
    </xf>
    <xf numFmtId="0" fontId="6" fillId="0" borderId="242" xfId="0" applyFont="1" applyBorder="1" applyAlignment="1">
      <alignment horizontal="center" vertical="center"/>
    </xf>
    <xf numFmtId="49" fontId="3" fillId="0" borderId="132" xfId="88" applyNumberFormat="1" applyFont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6" fillId="0" borderId="243" xfId="91" applyFont="1" applyBorder="1" applyAlignment="1">
      <alignment horizontal="center" vertical="center"/>
      <protection/>
    </xf>
    <xf numFmtId="0" fontId="6" fillId="0" borderId="244" xfId="91" applyFont="1" applyBorder="1" applyAlignment="1">
      <alignment horizontal="center" vertical="center"/>
      <protection/>
    </xf>
    <xf numFmtId="0" fontId="6" fillId="0" borderId="245" xfId="9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96" xfId="0" applyFont="1" applyBorder="1" applyAlignment="1">
      <alignment horizontal="center" vertical="center" wrapText="1"/>
    </xf>
    <xf numFmtId="0" fontId="0" fillId="0" borderId="19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6" fillId="0" borderId="243" xfId="0" applyFont="1" applyBorder="1" applyAlignment="1">
      <alignment horizontal="center" vertical="center"/>
    </xf>
    <xf numFmtId="0" fontId="6" fillId="0" borderId="244" xfId="0" applyFont="1" applyBorder="1" applyAlignment="1">
      <alignment horizontal="center" vertical="center"/>
    </xf>
    <xf numFmtId="0" fontId="6" fillId="0" borderId="246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textRotation="90"/>
    </xf>
    <xf numFmtId="0" fontId="6" fillId="0" borderId="137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6" fillId="0" borderId="227" xfId="0" applyFont="1" applyBorder="1" applyAlignment="1">
      <alignment horizontal="center" vertical="center"/>
    </xf>
    <xf numFmtId="0" fontId="6" fillId="0" borderId="247" xfId="0" applyFont="1" applyBorder="1" applyAlignment="1">
      <alignment horizontal="center" vertical="center"/>
    </xf>
    <xf numFmtId="0" fontId="6" fillId="0" borderId="2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0" borderId="132" xfId="0" applyFont="1" applyBorder="1" applyAlignment="1">
      <alignment/>
    </xf>
    <xf numFmtId="0" fontId="4" fillId="0" borderId="136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1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19" fillId="0" borderId="233" xfId="0" applyFont="1" applyBorder="1" applyAlignment="1">
      <alignment wrapText="1"/>
    </xf>
    <xf numFmtId="0" fontId="3" fillId="0" borderId="132" xfId="0" applyFont="1" applyBorder="1" applyAlignment="1">
      <alignment/>
    </xf>
    <xf numFmtId="0" fontId="3" fillId="0" borderId="136" xfId="0" applyFont="1" applyBorder="1" applyAlignment="1">
      <alignment/>
    </xf>
    <xf numFmtId="0" fontId="3" fillId="0" borderId="132" xfId="0" applyFont="1" applyBorder="1" applyAlignment="1">
      <alignment wrapText="1"/>
    </xf>
    <xf numFmtId="0" fontId="3" fillId="0" borderId="136" xfId="0" applyFont="1" applyBorder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43" xfId="0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190" fontId="6" fillId="55" borderId="96" xfId="0" applyNumberFormat="1" applyFont="1" applyFill="1" applyBorder="1" applyAlignment="1" applyProtection="1">
      <alignment horizontal="center" vertical="center" wrapText="1"/>
      <protection/>
    </xf>
    <xf numFmtId="190" fontId="6" fillId="55" borderId="227" xfId="0" applyNumberFormat="1" applyFont="1" applyFill="1" applyBorder="1" applyAlignment="1" applyProtection="1">
      <alignment horizontal="center" vertical="center" wrapText="1"/>
      <protection/>
    </xf>
    <xf numFmtId="190" fontId="6" fillId="55" borderId="196" xfId="0" applyNumberFormat="1" applyFont="1" applyFill="1" applyBorder="1" applyAlignment="1" applyProtection="1">
      <alignment horizontal="center" vertical="center" wrapText="1"/>
      <protection/>
    </xf>
    <xf numFmtId="0" fontId="6" fillId="55" borderId="96" xfId="0" applyFont="1" applyFill="1" applyBorder="1" applyAlignment="1" applyProtection="1">
      <alignment horizontal="center" vertical="center"/>
      <protection/>
    </xf>
    <xf numFmtId="0" fontId="6" fillId="55" borderId="227" xfId="0" applyFont="1" applyFill="1" applyBorder="1" applyAlignment="1" applyProtection="1">
      <alignment horizontal="center" vertical="center"/>
      <protection/>
    </xf>
    <xf numFmtId="0" fontId="6" fillId="55" borderId="196" xfId="0" applyFont="1" applyFill="1" applyBorder="1" applyAlignment="1" applyProtection="1">
      <alignment horizontal="center" vertical="center"/>
      <protection/>
    </xf>
    <xf numFmtId="0" fontId="6" fillId="0" borderId="65" xfId="92" applyFont="1" applyFill="1" applyBorder="1" applyAlignment="1">
      <alignment horizontal="center" vertical="center" wrapText="1"/>
      <protection/>
    </xf>
    <xf numFmtId="0" fontId="6" fillId="0" borderId="66" xfId="92" applyFont="1" applyFill="1" applyBorder="1" applyAlignment="1">
      <alignment horizontal="center" vertical="center" wrapText="1"/>
      <protection/>
    </xf>
    <xf numFmtId="0" fontId="6" fillId="0" borderId="67" xfId="92" applyFont="1" applyFill="1" applyBorder="1" applyAlignment="1">
      <alignment horizontal="center" vertical="center" wrapText="1"/>
      <protection/>
    </xf>
    <xf numFmtId="0" fontId="6" fillId="0" borderId="189" xfId="92" applyFont="1" applyFill="1" applyBorder="1" applyAlignment="1">
      <alignment horizontal="center" vertical="center" wrapText="1"/>
      <protection/>
    </xf>
    <xf numFmtId="49" fontId="39" fillId="0" borderId="96" xfId="0" applyNumberFormat="1" applyFont="1" applyFill="1" applyBorder="1" applyAlignment="1" applyProtection="1">
      <alignment horizontal="center" vertical="center" wrapText="1"/>
      <protection/>
    </xf>
    <xf numFmtId="49" fontId="39" fillId="0" borderId="227" xfId="0" applyNumberFormat="1" applyFont="1" applyFill="1" applyBorder="1" applyAlignment="1" applyProtection="1">
      <alignment horizontal="center" vertical="center" wrapText="1"/>
      <protection/>
    </xf>
    <xf numFmtId="49" fontId="39" fillId="0" borderId="241" xfId="0" applyNumberFormat="1" applyFont="1" applyFill="1" applyBorder="1" applyAlignment="1" applyProtection="1">
      <alignment horizontal="center" vertical="center" wrapText="1"/>
      <protection/>
    </xf>
    <xf numFmtId="49" fontId="39" fillId="0" borderId="200" xfId="0" applyNumberFormat="1" applyFont="1" applyFill="1" applyBorder="1" applyAlignment="1" applyProtection="1">
      <alignment horizontal="center" vertical="center" wrapText="1"/>
      <protection/>
    </xf>
    <xf numFmtId="49" fontId="39" fillId="0" borderId="199" xfId="0" applyNumberFormat="1" applyFont="1" applyFill="1" applyBorder="1" applyAlignment="1" applyProtection="1">
      <alignment horizontal="center" vertical="center" wrapText="1"/>
      <protection/>
    </xf>
    <xf numFmtId="188" fontId="4" fillId="0" borderId="248" xfId="0" applyNumberFormat="1" applyFont="1" applyFill="1" applyBorder="1" applyAlignment="1" applyProtection="1">
      <alignment horizontal="center" vertical="center"/>
      <protection/>
    </xf>
    <xf numFmtId="188" fontId="4" fillId="0" borderId="206" xfId="0" applyNumberFormat="1" applyFont="1" applyFill="1" applyBorder="1" applyAlignment="1" applyProtection="1">
      <alignment horizontal="center" vertical="center"/>
      <protection/>
    </xf>
    <xf numFmtId="188" fontId="4" fillId="0" borderId="249" xfId="0" applyNumberFormat="1" applyFont="1" applyFill="1" applyBorder="1" applyAlignment="1" applyProtection="1">
      <alignment horizontal="center" vertical="center"/>
      <protection/>
    </xf>
    <xf numFmtId="0" fontId="6" fillId="0" borderId="96" xfId="0" applyFont="1" applyFill="1" applyBorder="1" applyAlignment="1">
      <alignment horizontal="right" vertical="center" wrapText="1"/>
    </xf>
    <xf numFmtId="0" fontId="6" fillId="0" borderId="227" xfId="0" applyFont="1" applyFill="1" applyBorder="1" applyAlignment="1">
      <alignment horizontal="right" vertical="center" wrapText="1"/>
    </xf>
    <xf numFmtId="0" fontId="6" fillId="0" borderId="200" xfId="0" applyFont="1" applyFill="1" applyBorder="1" applyAlignment="1">
      <alignment horizontal="right" vertical="center" wrapText="1"/>
    </xf>
    <xf numFmtId="0" fontId="6" fillId="55" borderId="86" xfId="0" applyFont="1" applyFill="1" applyBorder="1" applyAlignment="1" applyProtection="1">
      <alignment horizontal="right" vertical="center"/>
      <protection/>
    </xf>
    <xf numFmtId="0" fontId="6" fillId="55" borderId="40" xfId="0" applyFont="1" applyFill="1" applyBorder="1" applyAlignment="1" applyProtection="1">
      <alignment horizontal="right" vertical="center"/>
      <protection/>
    </xf>
    <xf numFmtId="0" fontId="6" fillId="55" borderId="87" xfId="0" applyFont="1" applyFill="1" applyBorder="1" applyAlignment="1" applyProtection="1">
      <alignment horizontal="right" vertical="center"/>
      <protection/>
    </xf>
    <xf numFmtId="0" fontId="4" fillId="55" borderId="91" xfId="0" applyFont="1" applyFill="1" applyBorder="1" applyAlignment="1" applyProtection="1">
      <alignment horizontal="right" vertical="center"/>
      <protection/>
    </xf>
    <xf numFmtId="0" fontId="6" fillId="55" borderId="159" xfId="0" applyFont="1" applyFill="1" applyBorder="1" applyAlignment="1" applyProtection="1">
      <alignment horizontal="right" vertical="center"/>
      <protection/>
    </xf>
    <xf numFmtId="0" fontId="6" fillId="55" borderId="160" xfId="0" applyFont="1" applyFill="1" applyBorder="1" applyAlignment="1" applyProtection="1">
      <alignment horizontal="right" vertical="center"/>
      <protection/>
    </xf>
    <xf numFmtId="0" fontId="6" fillId="55" borderId="156" xfId="0" applyFont="1" applyFill="1" applyBorder="1" applyAlignment="1" applyProtection="1">
      <alignment horizontal="right" vertical="center"/>
      <protection/>
    </xf>
    <xf numFmtId="0" fontId="6" fillId="55" borderId="96" xfId="0" applyFont="1" applyFill="1" applyBorder="1" applyAlignment="1">
      <alignment horizontal="center" vertical="center"/>
    </xf>
    <xf numFmtId="0" fontId="6" fillId="55" borderId="227" xfId="0" applyFont="1" applyFill="1" applyBorder="1" applyAlignment="1">
      <alignment horizontal="center" vertical="center"/>
    </xf>
    <xf numFmtId="0" fontId="6" fillId="55" borderId="166" xfId="0" applyFont="1" applyFill="1" applyBorder="1" applyAlignment="1">
      <alignment horizontal="center" vertical="center"/>
    </xf>
    <xf numFmtId="0" fontId="6" fillId="55" borderId="250" xfId="0" applyFont="1" applyFill="1" applyBorder="1" applyAlignment="1" applyProtection="1">
      <alignment horizontal="right" vertical="center"/>
      <protection/>
    </xf>
    <xf numFmtId="0" fontId="6" fillId="55" borderId="33" xfId="0" applyFont="1" applyFill="1" applyBorder="1" applyAlignment="1" applyProtection="1">
      <alignment horizontal="right" vertical="center"/>
      <protection/>
    </xf>
    <xf numFmtId="0" fontId="6" fillId="55" borderId="140" xfId="0" applyFont="1" applyFill="1" applyBorder="1" applyAlignment="1" applyProtection="1">
      <alignment horizontal="right" vertical="center"/>
      <protection/>
    </xf>
    <xf numFmtId="0" fontId="6" fillId="0" borderId="195" xfId="0" applyFont="1" applyFill="1" applyBorder="1" applyAlignment="1">
      <alignment horizontal="right" vertical="center" wrapText="1"/>
    </xf>
    <xf numFmtId="0" fontId="4" fillId="55" borderId="0" xfId="0" applyFont="1" applyFill="1" applyBorder="1" applyAlignment="1" applyProtection="1">
      <alignment horizontal="right" vertical="center" wrapText="1"/>
      <protection/>
    </xf>
    <xf numFmtId="0" fontId="6" fillId="55" borderId="195" xfId="0" applyFont="1" applyFill="1" applyBorder="1" applyAlignment="1">
      <alignment horizontal="right" vertical="center" wrapText="1"/>
    </xf>
    <xf numFmtId="0" fontId="6" fillId="55" borderId="200" xfId="0" applyFont="1" applyFill="1" applyBorder="1" applyAlignment="1">
      <alignment horizontal="right" vertical="center" wrapText="1"/>
    </xf>
    <xf numFmtId="0" fontId="4" fillId="55" borderId="233" xfId="0" applyFont="1" applyFill="1" applyBorder="1" applyAlignment="1" applyProtection="1">
      <alignment horizontal="right" vertical="center"/>
      <protection/>
    </xf>
    <xf numFmtId="0" fontId="6" fillId="55" borderId="251" xfId="0" applyFont="1" applyFill="1" applyBorder="1" applyAlignment="1">
      <alignment horizontal="right" vertical="center"/>
    </xf>
    <xf numFmtId="0" fontId="6" fillId="55" borderId="170" xfId="0" applyFont="1" applyFill="1" applyBorder="1" applyAlignment="1">
      <alignment horizontal="right" vertical="center"/>
    </xf>
    <xf numFmtId="0" fontId="6" fillId="55" borderId="252" xfId="0" applyFont="1" applyFill="1" applyBorder="1" applyAlignment="1">
      <alignment horizontal="right" vertical="center"/>
    </xf>
    <xf numFmtId="188" fontId="4" fillId="0" borderId="220" xfId="0" applyNumberFormat="1" applyFont="1" applyFill="1" applyBorder="1" applyAlignment="1" applyProtection="1">
      <alignment horizontal="center" vertical="center"/>
      <protection/>
    </xf>
    <xf numFmtId="188" fontId="4" fillId="0" borderId="241" xfId="0" applyNumberFormat="1" applyFont="1" applyFill="1" applyBorder="1" applyAlignment="1" applyProtection="1">
      <alignment horizontal="center" vertical="center"/>
      <protection/>
    </xf>
    <xf numFmtId="188" fontId="4" fillId="0" borderId="242" xfId="0" applyNumberFormat="1" applyFont="1" applyFill="1" applyBorder="1" applyAlignment="1" applyProtection="1">
      <alignment horizontal="center" vertical="center"/>
      <protection/>
    </xf>
    <xf numFmtId="188" fontId="2" fillId="55" borderId="220" xfId="0" applyNumberFormat="1" applyFont="1" applyFill="1" applyBorder="1" applyAlignment="1" applyProtection="1">
      <alignment horizontal="center" vertical="center"/>
      <protection/>
    </xf>
    <xf numFmtId="188" fontId="2" fillId="55" borderId="241" xfId="0" applyNumberFormat="1" applyFont="1" applyFill="1" applyBorder="1" applyAlignment="1" applyProtection="1">
      <alignment horizontal="center" vertical="center"/>
      <protection/>
    </xf>
    <xf numFmtId="188" fontId="2" fillId="55" borderId="242" xfId="0" applyNumberFormat="1" applyFont="1" applyFill="1" applyBorder="1" applyAlignment="1" applyProtection="1">
      <alignment horizontal="center" vertical="center"/>
      <protection/>
    </xf>
    <xf numFmtId="188" fontId="2" fillId="55" borderId="195" xfId="0" applyNumberFormat="1" applyFont="1" applyFill="1" applyBorder="1" applyAlignment="1" applyProtection="1">
      <alignment horizontal="center" vertical="center"/>
      <protection/>
    </xf>
    <xf numFmtId="188" fontId="2" fillId="55" borderId="200" xfId="0" applyNumberFormat="1" applyFont="1" applyFill="1" applyBorder="1" applyAlignment="1" applyProtection="1">
      <alignment horizontal="center" vertical="center"/>
      <protection/>
    </xf>
    <xf numFmtId="188" fontId="2" fillId="55" borderId="199" xfId="0" applyNumberFormat="1" applyFont="1" applyFill="1" applyBorder="1" applyAlignment="1" applyProtection="1">
      <alignment horizontal="center" vertical="center"/>
      <protection/>
    </xf>
    <xf numFmtId="188" fontId="4" fillId="55" borderId="253" xfId="0" applyNumberFormat="1" applyFont="1" applyFill="1" applyBorder="1" applyAlignment="1" applyProtection="1">
      <alignment horizontal="center" vertical="center"/>
      <protection/>
    </xf>
    <xf numFmtId="188" fontId="4" fillId="55" borderId="165" xfId="0" applyNumberFormat="1" applyFont="1" applyFill="1" applyBorder="1" applyAlignment="1" applyProtection="1">
      <alignment horizontal="center" vertical="center"/>
      <protection/>
    </xf>
    <xf numFmtId="188" fontId="4" fillId="55" borderId="254" xfId="0" applyNumberFormat="1" applyFont="1" applyFill="1" applyBorder="1" applyAlignment="1" applyProtection="1">
      <alignment horizontal="center" vertical="center"/>
      <protection/>
    </xf>
    <xf numFmtId="0" fontId="6" fillId="0" borderId="199" xfId="0" applyFont="1" applyFill="1" applyBorder="1" applyAlignment="1">
      <alignment horizontal="right" vertical="center" wrapText="1"/>
    </xf>
    <xf numFmtId="188" fontId="2" fillId="55" borderId="245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55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76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41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0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00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3" xfId="0" applyNumberFormat="1" applyFont="1" applyFill="1" applyBorder="1" applyAlignment="1" applyProtection="1">
      <alignment horizontal="left" vertical="top" textRotation="90" wrapText="1"/>
      <protection/>
    </xf>
    <xf numFmtId="188" fontId="2" fillId="55" borderId="47" xfId="0" applyNumberFormat="1" applyFont="1" applyFill="1" applyBorder="1" applyAlignment="1" applyProtection="1">
      <alignment horizontal="left" vertical="top" textRotation="90" wrapText="1"/>
      <protection/>
    </xf>
    <xf numFmtId="188" fontId="2" fillId="55" borderId="75" xfId="0" applyNumberFormat="1" applyFont="1" applyFill="1" applyBorder="1" applyAlignment="1" applyProtection="1">
      <alignment horizontal="left" vertical="top" textRotation="90" wrapText="1"/>
      <protection/>
    </xf>
    <xf numFmtId="188" fontId="2" fillId="55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75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18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15" fillId="0" borderId="179" xfId="0" applyFont="1" applyFill="1" applyBorder="1" applyAlignment="1">
      <alignment horizontal="center" vertical="center" wrapText="1"/>
    </xf>
    <xf numFmtId="0" fontId="6" fillId="0" borderId="196" xfId="0" applyFont="1" applyFill="1" applyBorder="1" applyAlignment="1">
      <alignment horizontal="right" vertical="center" wrapText="1"/>
    </xf>
    <xf numFmtId="189" fontId="39" fillId="55" borderId="256" xfId="0" applyNumberFormat="1" applyFont="1" applyFill="1" applyBorder="1" applyAlignment="1" applyProtection="1">
      <alignment horizontal="center" vertical="center"/>
      <protection/>
    </xf>
    <xf numFmtId="189" fontId="39" fillId="55" borderId="151" xfId="0" applyNumberFormat="1" applyFont="1" applyFill="1" applyBorder="1" applyAlignment="1" applyProtection="1">
      <alignment horizontal="center" vertical="center"/>
      <protection/>
    </xf>
    <xf numFmtId="189" fontId="39" fillId="55" borderId="257" xfId="0" applyNumberFormat="1" applyFont="1" applyFill="1" applyBorder="1" applyAlignment="1" applyProtection="1">
      <alignment horizontal="center" vertical="center"/>
      <protection/>
    </xf>
    <xf numFmtId="188" fontId="2" fillId="55" borderId="96" xfId="0" applyNumberFormat="1" applyFont="1" applyFill="1" applyBorder="1" applyAlignment="1" applyProtection="1">
      <alignment horizontal="center" vertical="center"/>
      <protection/>
    </xf>
    <xf numFmtId="188" fontId="2" fillId="55" borderId="227" xfId="0" applyNumberFormat="1" applyFont="1" applyFill="1" applyBorder="1" applyAlignment="1" applyProtection="1">
      <alignment horizontal="center" vertical="center"/>
      <protection/>
    </xf>
    <xf numFmtId="188" fontId="2" fillId="55" borderId="196" xfId="0" applyNumberFormat="1" applyFont="1" applyFill="1" applyBorder="1" applyAlignment="1" applyProtection="1">
      <alignment horizontal="center" vertical="center"/>
      <protection/>
    </xf>
    <xf numFmtId="188" fontId="2" fillId="55" borderId="84" xfId="0" applyNumberFormat="1" applyFont="1" applyFill="1" applyBorder="1" applyAlignment="1" applyProtection="1">
      <alignment horizontal="center" vertical="center" wrapText="1"/>
      <protection/>
    </xf>
    <xf numFmtId="188" fontId="2" fillId="55" borderId="258" xfId="0" applyNumberFormat="1" applyFont="1" applyFill="1" applyBorder="1" applyAlignment="1" applyProtection="1">
      <alignment horizontal="center" vertical="center" wrapText="1"/>
      <protection/>
    </xf>
    <xf numFmtId="188" fontId="2" fillId="55" borderId="84" xfId="0" applyNumberFormat="1" applyFont="1" applyFill="1" applyBorder="1" applyAlignment="1" applyProtection="1">
      <alignment horizontal="center" vertical="center"/>
      <protection/>
    </xf>
    <xf numFmtId="188" fontId="2" fillId="55" borderId="170" xfId="0" applyNumberFormat="1" applyFont="1" applyFill="1" applyBorder="1" applyAlignment="1" applyProtection="1">
      <alignment horizontal="center" vertical="center"/>
      <protection/>
    </xf>
    <xf numFmtId="188" fontId="2" fillId="55" borderId="259" xfId="0" applyNumberFormat="1" applyFont="1" applyFill="1" applyBorder="1" applyAlignment="1" applyProtection="1">
      <alignment horizontal="center" vertical="center"/>
      <protection/>
    </xf>
    <xf numFmtId="188" fontId="2" fillId="55" borderId="260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90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61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96" xfId="0" applyNumberFormat="1" applyFont="1" applyFill="1" applyBorder="1" applyAlignment="1" applyProtection="1">
      <alignment horizontal="center" vertical="center" wrapText="1"/>
      <protection/>
    </xf>
    <xf numFmtId="188" fontId="2" fillId="55" borderId="227" xfId="0" applyNumberFormat="1" applyFont="1" applyFill="1" applyBorder="1" applyAlignment="1" applyProtection="1">
      <alignment horizontal="center" vertical="center" wrapText="1"/>
      <protection/>
    </xf>
    <xf numFmtId="188" fontId="2" fillId="55" borderId="196" xfId="0" applyNumberFormat="1" applyFont="1" applyFill="1" applyBorder="1" applyAlignment="1" applyProtection="1">
      <alignment horizontal="center" vertical="center" wrapText="1"/>
      <protection/>
    </xf>
    <xf numFmtId="0" fontId="5" fillId="55" borderId="220" xfId="0" applyNumberFormat="1" applyFont="1" applyFill="1" applyBorder="1" applyAlignment="1" applyProtection="1">
      <alignment horizontal="center" vertical="center" wrapText="1"/>
      <protection/>
    </xf>
    <xf numFmtId="0" fontId="5" fillId="55" borderId="241" xfId="0" applyNumberFormat="1" applyFont="1" applyFill="1" applyBorder="1" applyAlignment="1" applyProtection="1">
      <alignment horizontal="center" vertical="center" wrapText="1"/>
      <protection/>
    </xf>
    <xf numFmtId="0" fontId="5" fillId="55" borderId="242" xfId="0" applyNumberFormat="1" applyFont="1" applyFill="1" applyBorder="1" applyAlignment="1" applyProtection="1">
      <alignment horizontal="center" vertical="center" wrapText="1"/>
      <protection/>
    </xf>
    <xf numFmtId="0" fontId="5" fillId="55" borderId="195" xfId="0" applyNumberFormat="1" applyFont="1" applyFill="1" applyBorder="1" applyAlignment="1" applyProtection="1">
      <alignment horizontal="center" vertical="center" wrapText="1"/>
      <protection/>
    </xf>
    <xf numFmtId="0" fontId="5" fillId="55" borderId="200" xfId="0" applyNumberFormat="1" applyFont="1" applyFill="1" applyBorder="1" applyAlignment="1" applyProtection="1">
      <alignment horizontal="center" vertical="center" wrapText="1"/>
      <protection/>
    </xf>
    <xf numFmtId="0" fontId="5" fillId="55" borderId="199" xfId="0" applyNumberFormat="1" applyFont="1" applyFill="1" applyBorder="1" applyAlignment="1" applyProtection="1">
      <alignment horizontal="center" vertical="center" wrapText="1"/>
      <protection/>
    </xf>
    <xf numFmtId="188" fontId="2" fillId="55" borderId="244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62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0" xfId="0" applyNumberFormat="1" applyFont="1" applyFill="1" applyBorder="1" applyAlignment="1" applyProtection="1">
      <alignment horizontal="center" vertical="center" wrapText="1"/>
      <protection/>
    </xf>
    <xf numFmtId="188" fontId="2" fillId="55" borderId="40" xfId="0" applyNumberFormat="1" applyFont="1" applyFill="1" applyBorder="1" applyAlignment="1" applyProtection="1">
      <alignment horizontal="center" vertical="center" wrapText="1"/>
      <protection/>
    </xf>
    <xf numFmtId="188" fontId="2" fillId="55" borderId="27" xfId="0" applyNumberFormat="1" applyFont="1" applyFill="1" applyBorder="1" applyAlignment="1" applyProtection="1">
      <alignment horizontal="center" vertical="center" wrapText="1"/>
      <protection/>
    </xf>
    <xf numFmtId="188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4" fillId="55" borderId="96" xfId="0" applyFont="1" applyFill="1" applyBorder="1" applyAlignment="1">
      <alignment horizontal="center" vertical="center" wrapText="1"/>
    </xf>
    <xf numFmtId="0" fontId="15" fillId="55" borderId="227" xfId="0" applyFont="1" applyFill="1" applyBorder="1" applyAlignment="1">
      <alignment vertical="center" wrapText="1"/>
    </xf>
    <xf numFmtId="0" fontId="15" fillId="55" borderId="241" xfId="0" applyFont="1" applyFill="1" applyBorder="1" applyAlignment="1">
      <alignment vertical="center" wrapText="1"/>
    </xf>
    <xf numFmtId="0" fontId="15" fillId="55" borderId="242" xfId="0" applyFont="1" applyFill="1" applyBorder="1" applyAlignment="1">
      <alignment vertical="center" wrapText="1"/>
    </xf>
    <xf numFmtId="0" fontId="2" fillId="55" borderId="78" xfId="0" applyNumberFormat="1" applyFont="1" applyFill="1" applyBorder="1" applyAlignment="1" applyProtection="1">
      <alignment horizontal="center" vertical="center" textRotation="90"/>
      <protection/>
    </xf>
    <xf numFmtId="0" fontId="2" fillId="55" borderId="58" xfId="0" applyNumberFormat="1" applyFont="1" applyFill="1" applyBorder="1" applyAlignment="1" applyProtection="1">
      <alignment horizontal="center" vertical="center" textRotation="90"/>
      <protection/>
    </xf>
    <xf numFmtId="0" fontId="2" fillId="55" borderId="137" xfId="0" applyNumberFormat="1" applyFont="1" applyFill="1" applyBorder="1" applyAlignment="1" applyProtection="1">
      <alignment horizontal="center" vertical="center" textRotation="90"/>
      <protection/>
    </xf>
    <xf numFmtId="188" fontId="2" fillId="55" borderId="263" xfId="0" applyNumberFormat="1" applyFont="1" applyFill="1" applyBorder="1" applyAlignment="1" applyProtection="1">
      <alignment horizontal="center" vertical="center" wrapText="1"/>
      <protection/>
    </xf>
    <xf numFmtId="188" fontId="2" fillId="55" borderId="181" xfId="0" applyNumberFormat="1" applyFont="1" applyFill="1" applyBorder="1" applyAlignment="1" applyProtection="1">
      <alignment horizontal="center" vertical="center" wrapText="1"/>
      <protection/>
    </xf>
    <xf numFmtId="188" fontId="2" fillId="55" borderId="264" xfId="0" applyNumberFormat="1" applyFont="1" applyFill="1" applyBorder="1" applyAlignment="1" applyProtection="1">
      <alignment horizontal="center" vertical="center" wrapText="1"/>
      <protection/>
    </xf>
    <xf numFmtId="188" fontId="2" fillId="55" borderId="247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265" xfId="0" applyNumberFormat="1" applyFont="1" applyFill="1" applyBorder="1" applyAlignment="1" applyProtection="1">
      <alignment horizontal="center" vertical="center" textRotation="90" wrapText="1"/>
      <protection/>
    </xf>
    <xf numFmtId="188" fontId="2" fillId="55" borderId="74" xfId="0" applyNumberFormat="1" applyFont="1" applyFill="1" applyBorder="1" applyAlignment="1" applyProtection="1">
      <alignment horizontal="center" vertical="center" textRotation="90" wrapText="1"/>
      <protection/>
    </xf>
    <xf numFmtId="49" fontId="39" fillId="0" borderId="220" xfId="0" applyNumberFormat="1" applyFont="1" applyFill="1" applyBorder="1" applyAlignment="1" applyProtection="1">
      <alignment horizontal="center" vertical="center" wrapText="1"/>
      <protection/>
    </xf>
    <xf numFmtId="49" fontId="39" fillId="0" borderId="0" xfId="0" applyNumberFormat="1" applyFont="1" applyFill="1" applyBorder="1" applyAlignment="1" applyProtection="1">
      <alignment horizontal="center" vertical="center" wrapText="1"/>
      <protection/>
    </xf>
    <xf numFmtId="49" fontId="39" fillId="0" borderId="242" xfId="0" applyNumberFormat="1" applyFont="1" applyFill="1" applyBorder="1" applyAlignment="1" applyProtection="1">
      <alignment horizontal="center" vertical="center" wrapText="1"/>
      <protection/>
    </xf>
    <xf numFmtId="49" fontId="4" fillId="0" borderId="220" xfId="0" applyNumberFormat="1" applyFont="1" applyFill="1" applyBorder="1" applyAlignment="1" applyProtection="1">
      <alignment horizontal="center" vertical="center" wrapText="1"/>
      <protection/>
    </xf>
    <xf numFmtId="49" fontId="4" fillId="0" borderId="241" xfId="0" applyNumberFormat="1" applyFont="1" applyFill="1" applyBorder="1" applyAlignment="1" applyProtection="1">
      <alignment horizontal="center" vertical="center" wrapText="1"/>
      <protection/>
    </xf>
    <xf numFmtId="49" fontId="4" fillId="0" borderId="24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96" xfId="0" applyNumberFormat="1" applyFont="1" applyFill="1" applyBorder="1" applyAlignment="1" applyProtection="1">
      <alignment horizontal="center" vertical="center" wrapText="1"/>
      <protection/>
    </xf>
    <xf numFmtId="188" fontId="2" fillId="0" borderId="227" xfId="0" applyNumberFormat="1" applyFont="1" applyFill="1" applyBorder="1" applyAlignment="1" applyProtection="1">
      <alignment horizontal="center" vertical="center" wrapText="1"/>
      <protection/>
    </xf>
    <xf numFmtId="188" fontId="2" fillId="0" borderId="196" xfId="0" applyNumberFormat="1" applyFont="1" applyFill="1" applyBorder="1" applyAlignment="1" applyProtection="1">
      <alignment horizontal="center" vertical="center" wrapText="1"/>
      <protection/>
    </xf>
    <xf numFmtId="188" fontId="2" fillId="0" borderId="96" xfId="0" applyNumberFormat="1" applyFont="1" applyFill="1" applyBorder="1" applyAlignment="1" applyProtection="1">
      <alignment horizontal="center" vertical="center"/>
      <protection/>
    </xf>
    <xf numFmtId="188" fontId="2" fillId="0" borderId="227" xfId="0" applyNumberFormat="1" applyFont="1" applyFill="1" applyBorder="1" applyAlignment="1" applyProtection="1">
      <alignment horizontal="center" vertical="center"/>
      <protection/>
    </xf>
    <xf numFmtId="188" fontId="2" fillId="0" borderId="196" xfId="0" applyNumberFormat="1" applyFont="1" applyFill="1" applyBorder="1" applyAlignment="1" applyProtection="1">
      <alignment horizontal="center" vertical="center"/>
      <protection/>
    </xf>
    <xf numFmtId="188" fontId="2" fillId="0" borderId="24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20" xfId="0" applyNumberFormat="1" applyFont="1" applyFill="1" applyBorder="1" applyAlignment="1" applyProtection="1">
      <alignment horizontal="center" vertical="center"/>
      <protection/>
    </xf>
    <xf numFmtId="188" fontId="2" fillId="0" borderId="241" xfId="0" applyNumberFormat="1" applyFont="1" applyFill="1" applyBorder="1" applyAlignment="1" applyProtection="1">
      <alignment horizontal="center" vertical="center"/>
      <protection/>
    </xf>
    <xf numFmtId="188" fontId="2" fillId="0" borderId="242" xfId="0" applyNumberFormat="1" applyFont="1" applyFill="1" applyBorder="1" applyAlignment="1" applyProtection="1">
      <alignment horizontal="center" vertical="center"/>
      <protection/>
    </xf>
    <xf numFmtId="188" fontId="2" fillId="0" borderId="195" xfId="0" applyNumberFormat="1" applyFont="1" applyFill="1" applyBorder="1" applyAlignment="1" applyProtection="1">
      <alignment horizontal="center" vertical="center"/>
      <protection/>
    </xf>
    <xf numFmtId="188" fontId="2" fillId="0" borderId="200" xfId="0" applyNumberFormat="1" applyFont="1" applyFill="1" applyBorder="1" applyAlignment="1" applyProtection="1">
      <alignment horizontal="center" vertical="center"/>
      <protection/>
    </xf>
    <xf numFmtId="188" fontId="2" fillId="0" borderId="199" xfId="0" applyNumberFormat="1" applyFont="1" applyFill="1" applyBorder="1" applyAlignment="1" applyProtection="1">
      <alignment horizontal="center" vertical="center"/>
      <protection/>
    </xf>
    <xf numFmtId="188" fontId="2" fillId="0" borderId="24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5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84" xfId="0" applyNumberFormat="1" applyFont="1" applyFill="1" applyBorder="1" applyAlignment="1" applyProtection="1">
      <alignment horizontal="center" vertical="center"/>
      <protection/>
    </xf>
    <xf numFmtId="188" fontId="2" fillId="0" borderId="170" xfId="0" applyNumberFormat="1" applyFont="1" applyFill="1" applyBorder="1" applyAlignment="1" applyProtection="1">
      <alignment horizontal="center" vertical="center"/>
      <protection/>
    </xf>
    <xf numFmtId="188" fontId="2" fillId="0" borderId="259" xfId="0" applyNumberFormat="1" applyFont="1" applyFill="1" applyBorder="1" applyAlignment="1" applyProtection="1">
      <alignment horizontal="center" vertical="center"/>
      <protection/>
    </xf>
    <xf numFmtId="188" fontId="6" fillId="0" borderId="241" xfId="0" applyNumberFormat="1" applyFont="1" applyFill="1" applyBorder="1" applyAlignment="1" applyProtection="1">
      <alignment horizontal="center" vertical="center" wrapText="1"/>
      <protection/>
    </xf>
    <xf numFmtId="188" fontId="6" fillId="0" borderId="73" xfId="0" applyNumberFormat="1" applyFont="1" applyFill="1" applyBorder="1" applyAlignment="1" applyProtection="1">
      <alignment horizontal="center" vertical="center" wrapText="1"/>
      <protection/>
    </xf>
    <xf numFmtId="188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188" fontId="2" fillId="0" borderId="23" xfId="0" applyNumberFormat="1" applyFont="1" applyFill="1" applyBorder="1" applyAlignment="1" applyProtection="1">
      <alignment horizontal="left" vertical="top" textRotation="90" wrapText="1"/>
      <protection/>
    </xf>
    <xf numFmtId="188" fontId="2" fillId="0" borderId="47" xfId="0" applyNumberFormat="1" applyFont="1" applyFill="1" applyBorder="1" applyAlignment="1" applyProtection="1">
      <alignment horizontal="left" vertical="top" textRotation="90" wrapText="1"/>
      <protection/>
    </xf>
    <xf numFmtId="188" fontId="2" fillId="0" borderId="75" xfId="0" applyNumberFormat="1" applyFont="1" applyFill="1" applyBorder="1" applyAlignment="1" applyProtection="1">
      <alignment horizontal="left" vertical="top" textRotation="90" wrapText="1"/>
      <protection/>
    </xf>
    <xf numFmtId="188" fontId="2" fillId="0" borderId="166" xfId="0" applyNumberFormat="1" applyFont="1" applyFill="1" applyBorder="1" applyAlignment="1" applyProtection="1">
      <alignment horizontal="center" vertical="center"/>
      <protection/>
    </xf>
    <xf numFmtId="189" fontId="39" fillId="0" borderId="135" xfId="0" applyNumberFormat="1" applyFont="1" applyFill="1" applyBorder="1" applyAlignment="1" applyProtection="1">
      <alignment horizontal="center" vertical="center"/>
      <protection/>
    </xf>
    <xf numFmtId="189" fontId="39" fillId="0" borderId="266" xfId="0" applyNumberFormat="1" applyFont="1" applyFill="1" applyBorder="1" applyAlignment="1" applyProtection="1">
      <alignment horizontal="center" vertical="center"/>
      <protection/>
    </xf>
    <xf numFmtId="189" fontId="39" fillId="0" borderId="267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 wrapText="1"/>
      <protection/>
    </xf>
    <xf numFmtId="188" fontId="2" fillId="0" borderId="40" xfId="0" applyNumberFormat="1" applyFont="1" applyFill="1" applyBorder="1" applyAlignment="1" applyProtection="1">
      <alignment horizontal="center" vertical="center" wrapText="1"/>
      <protection/>
    </xf>
    <xf numFmtId="188" fontId="2" fillId="0" borderId="27" xfId="0" applyNumberFormat="1" applyFont="1" applyFill="1" applyBorder="1" applyAlignment="1" applyProtection="1">
      <alignment horizontal="center" vertical="center" wrapText="1"/>
      <protection/>
    </xf>
    <xf numFmtId="188" fontId="2" fillId="0" borderId="26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61" xfId="0" applyNumberFormat="1" applyFont="1" applyFill="1" applyBorder="1" applyAlignment="1" applyProtection="1">
      <alignment horizontal="center" vertical="center" textRotation="90" wrapText="1"/>
      <protection/>
    </xf>
    <xf numFmtId="189" fontId="39" fillId="0" borderId="35" xfId="0" applyNumberFormat="1" applyFont="1" applyFill="1" applyBorder="1" applyAlignment="1" applyProtection="1">
      <alignment horizontal="center" vertical="center"/>
      <protection/>
    </xf>
    <xf numFmtId="188" fontId="4" fillId="0" borderId="183" xfId="0" applyNumberFormat="1" applyFont="1" applyFill="1" applyBorder="1" applyAlignment="1" applyProtection="1">
      <alignment horizontal="center" vertical="center" wrapText="1"/>
      <protection/>
    </xf>
    <xf numFmtId="188" fontId="4" fillId="0" borderId="151" xfId="0" applyNumberFormat="1" applyFont="1" applyFill="1" applyBorder="1" applyAlignment="1" applyProtection="1">
      <alignment horizontal="center" vertical="center"/>
      <protection/>
    </xf>
    <xf numFmtId="188" fontId="4" fillId="0" borderId="204" xfId="0" applyNumberFormat="1" applyFont="1" applyFill="1" applyBorder="1" applyAlignment="1" applyProtection="1">
      <alignment horizontal="center" vertical="center"/>
      <protection/>
    </xf>
    <xf numFmtId="0" fontId="2" fillId="0" borderId="78" xfId="0" applyNumberFormat="1" applyFont="1" applyFill="1" applyBorder="1" applyAlignment="1" applyProtection="1">
      <alignment horizontal="center" vertical="center" textRotation="90"/>
      <protection/>
    </xf>
    <xf numFmtId="0" fontId="2" fillId="0" borderId="58" xfId="0" applyNumberFormat="1" applyFont="1" applyFill="1" applyBorder="1" applyAlignment="1" applyProtection="1">
      <alignment horizontal="center" vertical="center" textRotation="90"/>
      <protection/>
    </xf>
    <xf numFmtId="0" fontId="2" fillId="0" borderId="137" xfId="0" applyNumberFormat="1" applyFont="1" applyFill="1" applyBorder="1" applyAlignment="1" applyProtection="1">
      <alignment horizontal="center" vertical="center" textRotation="90"/>
      <protection/>
    </xf>
    <xf numFmtId="188" fontId="2" fillId="0" borderId="263" xfId="0" applyNumberFormat="1" applyFont="1" applyFill="1" applyBorder="1" applyAlignment="1" applyProtection="1">
      <alignment horizontal="center" vertical="center" wrapText="1"/>
      <protection/>
    </xf>
    <xf numFmtId="188" fontId="2" fillId="0" borderId="181" xfId="0" applyNumberFormat="1" applyFont="1" applyFill="1" applyBorder="1" applyAlignment="1" applyProtection="1">
      <alignment horizontal="center" vertical="center" wrapText="1"/>
      <protection/>
    </xf>
    <xf numFmtId="188" fontId="2" fillId="0" borderId="264" xfId="0" applyNumberFormat="1" applyFont="1" applyFill="1" applyBorder="1" applyAlignment="1" applyProtection="1">
      <alignment horizontal="center" vertical="center" wrapText="1"/>
      <protection/>
    </xf>
    <xf numFmtId="0" fontId="5" fillId="0" borderId="220" xfId="0" applyNumberFormat="1" applyFont="1" applyFill="1" applyBorder="1" applyAlignment="1" applyProtection="1">
      <alignment horizontal="center" vertical="center" wrapText="1"/>
      <protection/>
    </xf>
    <xf numFmtId="0" fontId="5" fillId="0" borderId="241" xfId="0" applyNumberFormat="1" applyFont="1" applyFill="1" applyBorder="1" applyAlignment="1" applyProtection="1">
      <alignment horizontal="center" vertical="center" wrapText="1"/>
      <protection/>
    </xf>
    <xf numFmtId="0" fontId="5" fillId="0" borderId="242" xfId="0" applyNumberFormat="1" applyFont="1" applyFill="1" applyBorder="1" applyAlignment="1" applyProtection="1">
      <alignment horizontal="center" vertical="center" wrapText="1"/>
      <protection/>
    </xf>
    <xf numFmtId="0" fontId="5" fillId="0" borderId="195" xfId="0" applyNumberFormat="1" applyFont="1" applyFill="1" applyBorder="1" applyAlignment="1" applyProtection="1">
      <alignment horizontal="center" vertical="center" wrapText="1"/>
      <protection/>
    </xf>
    <xf numFmtId="0" fontId="5" fillId="0" borderId="200" xfId="0" applyNumberFormat="1" applyFont="1" applyFill="1" applyBorder="1" applyAlignment="1" applyProtection="1">
      <alignment horizontal="center" vertical="center" wrapText="1"/>
      <protection/>
    </xf>
    <xf numFmtId="0" fontId="5" fillId="0" borderId="199" xfId="0" applyNumberFormat="1" applyFont="1" applyFill="1" applyBorder="1" applyAlignment="1" applyProtection="1">
      <alignment horizontal="center" vertical="center" wrapText="1"/>
      <protection/>
    </xf>
    <xf numFmtId="188" fontId="2" fillId="0" borderId="241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0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4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84" xfId="0" applyNumberFormat="1" applyFont="1" applyFill="1" applyBorder="1" applyAlignment="1" applyProtection="1">
      <alignment horizontal="center" vertical="center" wrapText="1"/>
      <protection/>
    </xf>
    <xf numFmtId="188" fontId="2" fillId="0" borderId="258" xfId="0" applyNumberFormat="1" applyFont="1" applyFill="1" applyBorder="1" applyAlignment="1" applyProtection="1">
      <alignment horizontal="center" vertical="center" wrapText="1"/>
      <protection/>
    </xf>
    <xf numFmtId="0" fontId="6" fillId="0" borderId="9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1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190" fontId="6" fillId="0" borderId="132" xfId="0" applyNumberFormat="1" applyFont="1" applyFill="1" applyBorder="1" applyAlignment="1" applyProtection="1">
      <alignment horizontal="center" vertical="center" wrapText="1"/>
      <protection/>
    </xf>
    <xf numFmtId="190" fontId="6" fillId="0" borderId="112" xfId="0" applyNumberFormat="1" applyFont="1" applyFill="1" applyBorder="1" applyAlignment="1" applyProtection="1">
      <alignment horizontal="center" vertical="center" wrapText="1"/>
      <protection/>
    </xf>
    <xf numFmtId="190" fontId="6" fillId="0" borderId="136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right" vertical="center"/>
      <protection/>
    </xf>
    <xf numFmtId="0" fontId="6" fillId="0" borderId="40" xfId="0" applyFont="1" applyBorder="1" applyAlignment="1" applyProtection="1">
      <alignment horizontal="right" vertical="center"/>
      <protection/>
    </xf>
    <xf numFmtId="0" fontId="6" fillId="0" borderId="268" xfId="0" applyFont="1" applyBorder="1" applyAlignment="1" applyProtection="1">
      <alignment horizontal="right" vertical="center"/>
      <protection/>
    </xf>
    <xf numFmtId="188" fontId="6" fillId="0" borderId="269" xfId="0" applyNumberFormat="1" applyFont="1" applyFill="1" applyBorder="1" applyAlignment="1" applyProtection="1">
      <alignment horizontal="center" vertical="center" wrapText="1"/>
      <protection/>
    </xf>
    <xf numFmtId="188" fontId="6" fillId="0" borderId="91" xfId="0" applyNumberFormat="1" applyFont="1" applyFill="1" applyBorder="1" applyAlignment="1" applyProtection="1">
      <alignment horizontal="center" vertical="center" wrapText="1"/>
      <protection/>
    </xf>
    <xf numFmtId="188" fontId="6" fillId="0" borderId="177" xfId="0" applyNumberFormat="1" applyFont="1" applyFill="1" applyBorder="1" applyAlignment="1" applyProtection="1">
      <alignment horizontal="center" vertical="center" wrapText="1"/>
      <protection/>
    </xf>
    <xf numFmtId="0" fontId="4" fillId="0" borderId="96" xfId="0" applyFont="1" applyBorder="1" applyAlignment="1">
      <alignment horizontal="center" vertical="center" wrapText="1"/>
    </xf>
    <xf numFmtId="0" fontId="15" fillId="0" borderId="227" xfId="0" applyFont="1" applyBorder="1" applyAlignment="1">
      <alignment vertical="center" wrapText="1"/>
    </xf>
    <xf numFmtId="0" fontId="15" fillId="0" borderId="196" xfId="0" applyFont="1" applyBorder="1" applyAlignment="1">
      <alignment vertical="center" wrapText="1"/>
    </xf>
    <xf numFmtId="0" fontId="2" fillId="0" borderId="184" xfId="0" applyFont="1" applyFill="1" applyBorder="1" applyAlignment="1">
      <alignment horizontal="center" vertical="center"/>
    </xf>
    <xf numFmtId="0" fontId="2" fillId="0" borderId="165" xfId="0" applyFont="1" applyFill="1" applyBorder="1" applyAlignment="1">
      <alignment horizontal="center" vertical="center"/>
    </xf>
    <xf numFmtId="0" fontId="2" fillId="0" borderId="164" xfId="0" applyFont="1" applyFill="1" applyBorder="1" applyAlignment="1">
      <alignment horizontal="center" vertical="center"/>
    </xf>
    <xf numFmtId="0" fontId="6" fillId="0" borderId="119" xfId="0" applyFont="1" applyBorder="1" applyAlignment="1">
      <alignment horizontal="right" vertical="center"/>
    </xf>
    <xf numFmtId="0" fontId="6" fillId="0" borderId="270" xfId="0" applyFont="1" applyBorder="1" applyAlignment="1">
      <alignment horizontal="right" vertical="center"/>
    </xf>
    <xf numFmtId="0" fontId="6" fillId="0" borderId="271" xfId="0" applyFont="1" applyBorder="1" applyAlignment="1">
      <alignment horizontal="right" vertical="center"/>
    </xf>
    <xf numFmtId="49" fontId="6" fillId="0" borderId="135" xfId="0" applyNumberFormat="1" applyFont="1" applyFill="1" applyBorder="1" applyAlignment="1" applyProtection="1">
      <alignment horizontal="center" vertical="center"/>
      <protection/>
    </xf>
    <xf numFmtId="49" fontId="6" fillId="0" borderId="266" xfId="0" applyNumberFormat="1" applyFont="1" applyFill="1" applyBorder="1" applyAlignment="1" applyProtection="1">
      <alignment horizontal="center" vertical="center"/>
      <protection/>
    </xf>
    <xf numFmtId="49" fontId="6" fillId="0" borderId="267" xfId="0" applyNumberFormat="1" applyFont="1" applyFill="1" applyBorder="1" applyAlignment="1" applyProtection="1">
      <alignment horizontal="center" vertical="center"/>
      <protection/>
    </xf>
    <xf numFmtId="49" fontId="8" fillId="0" borderId="272" xfId="0" applyNumberFormat="1" applyFont="1" applyFill="1" applyBorder="1" applyAlignment="1" applyProtection="1">
      <alignment horizontal="center" vertical="center" wrapText="1"/>
      <protection/>
    </xf>
    <xf numFmtId="49" fontId="8" fillId="0" borderId="273" xfId="0" applyNumberFormat="1" applyFont="1" applyFill="1" applyBorder="1" applyAlignment="1" applyProtection="1">
      <alignment horizontal="center" vertical="center" wrapText="1"/>
      <protection/>
    </xf>
    <xf numFmtId="49" fontId="8" fillId="0" borderId="274" xfId="0" applyNumberFormat="1" applyFont="1" applyFill="1" applyBorder="1" applyAlignment="1" applyProtection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153" xfId="0" applyFont="1" applyFill="1" applyBorder="1" applyAlignment="1">
      <alignment horizontal="center" vertical="center" wrapText="1"/>
    </xf>
    <xf numFmtId="49" fontId="8" fillId="0" borderId="195" xfId="0" applyNumberFormat="1" applyFont="1" applyFill="1" applyBorder="1" applyAlignment="1" applyProtection="1">
      <alignment horizontal="center" vertical="center" wrapText="1"/>
      <protection/>
    </xf>
    <xf numFmtId="49" fontId="8" fillId="0" borderId="200" xfId="0" applyNumberFormat="1" applyFont="1" applyFill="1" applyBorder="1" applyAlignment="1" applyProtection="1">
      <alignment horizontal="center" vertical="center" wrapText="1"/>
      <protection/>
    </xf>
    <xf numFmtId="49" fontId="8" fillId="0" borderId="199" xfId="0" applyNumberFormat="1" applyFont="1" applyFill="1" applyBorder="1" applyAlignment="1" applyProtection="1">
      <alignment horizontal="center" vertical="center" wrapText="1"/>
      <protection/>
    </xf>
    <xf numFmtId="49" fontId="39" fillId="0" borderId="179" xfId="0" applyNumberFormat="1" applyFont="1" applyFill="1" applyBorder="1" applyAlignment="1" applyProtection="1">
      <alignment horizontal="center" vertical="center" wrapText="1"/>
      <protection/>
    </xf>
    <xf numFmtId="49" fontId="8" fillId="55" borderId="184" xfId="0" applyNumberFormat="1" applyFont="1" applyFill="1" applyBorder="1" applyAlignment="1" applyProtection="1">
      <alignment horizontal="center" vertical="center"/>
      <protection/>
    </xf>
    <xf numFmtId="49" fontId="8" fillId="55" borderId="165" xfId="0" applyNumberFormat="1" applyFont="1" applyFill="1" applyBorder="1" applyAlignment="1" applyProtection="1">
      <alignment horizontal="center" vertical="center"/>
      <protection/>
    </xf>
    <xf numFmtId="49" fontId="8" fillId="55" borderId="164" xfId="0" applyNumberFormat="1" applyFont="1" applyFill="1" applyBorder="1" applyAlignment="1" applyProtection="1">
      <alignment horizontal="center" vertical="center"/>
      <protection/>
    </xf>
    <xf numFmtId="49" fontId="8" fillId="0" borderId="183" xfId="0" applyNumberFormat="1" applyFont="1" applyFill="1" applyBorder="1" applyAlignment="1" applyProtection="1">
      <alignment horizontal="center" vertical="center"/>
      <protection/>
    </xf>
    <xf numFmtId="49" fontId="8" fillId="0" borderId="151" xfId="0" applyNumberFormat="1" applyFont="1" applyFill="1" applyBorder="1" applyAlignment="1" applyProtection="1">
      <alignment horizontal="center" vertical="center"/>
      <protection/>
    </xf>
    <xf numFmtId="49" fontId="8" fillId="0" borderId="204" xfId="0" applyNumberFormat="1" applyFont="1" applyFill="1" applyBorder="1" applyAlignment="1" applyProtection="1">
      <alignment horizontal="center" vertical="center"/>
      <protection/>
    </xf>
    <xf numFmtId="0" fontId="6" fillId="0" borderId="188" xfId="92" applyFont="1" applyFill="1" applyBorder="1" applyAlignment="1">
      <alignment horizontal="center" vertical="center" wrapText="1"/>
      <protection/>
    </xf>
    <xf numFmtId="0" fontId="6" fillId="0" borderId="203" xfId="92" applyFont="1" applyFill="1" applyBorder="1" applyAlignment="1">
      <alignment horizontal="center" vertical="center" wrapText="1"/>
      <protection/>
    </xf>
    <xf numFmtId="188" fontId="6" fillId="0" borderId="184" xfId="0" applyNumberFormat="1" applyFont="1" applyFill="1" applyBorder="1" applyAlignment="1" applyProtection="1">
      <alignment horizontal="center" vertical="center"/>
      <protection/>
    </xf>
    <xf numFmtId="188" fontId="6" fillId="0" borderId="165" xfId="0" applyNumberFormat="1" applyFont="1" applyFill="1" applyBorder="1" applyAlignment="1" applyProtection="1">
      <alignment horizontal="center" vertical="center"/>
      <protection/>
    </xf>
    <xf numFmtId="188" fontId="6" fillId="0" borderId="164" xfId="0" applyNumberFormat="1" applyFont="1" applyFill="1" applyBorder="1" applyAlignment="1" applyProtection="1">
      <alignment horizontal="center" vertical="center"/>
      <protection/>
    </xf>
    <xf numFmtId="49" fontId="39" fillId="0" borderId="114" xfId="0" applyNumberFormat="1" applyFont="1" applyFill="1" applyBorder="1" applyAlignment="1" applyProtection="1">
      <alignment horizontal="center" vertical="center" wrapText="1"/>
      <protection/>
    </xf>
    <xf numFmtId="0" fontId="6" fillId="0" borderId="217" xfId="0" applyFont="1" applyFill="1" applyBorder="1" applyAlignment="1">
      <alignment horizontal="center" vertical="center" wrapText="1"/>
    </xf>
    <xf numFmtId="0" fontId="6" fillId="0" borderId="241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218" xfId="0" applyFont="1" applyFill="1" applyBorder="1" applyAlignment="1">
      <alignment horizontal="center" vertical="center" wrapText="1"/>
    </xf>
    <xf numFmtId="0" fontId="6" fillId="0" borderId="200" xfId="0" applyFont="1" applyFill="1" applyBorder="1" applyAlignment="1">
      <alignment horizontal="center" vertical="center" wrapText="1"/>
    </xf>
    <xf numFmtId="0" fontId="6" fillId="0" borderId="193" xfId="0" applyFont="1" applyFill="1" applyBorder="1" applyAlignment="1">
      <alignment horizontal="center" vertical="center" wrapText="1"/>
    </xf>
    <xf numFmtId="0" fontId="6" fillId="55" borderId="191" xfId="0" applyFont="1" applyFill="1" applyBorder="1" applyAlignment="1">
      <alignment horizontal="right" vertical="center" wrapText="1"/>
    </xf>
    <xf numFmtId="188" fontId="4" fillId="0" borderId="183" xfId="0" applyNumberFormat="1" applyFont="1" applyFill="1" applyBorder="1" applyAlignment="1" applyProtection="1">
      <alignment horizontal="center" vertical="center"/>
      <protection/>
    </xf>
    <xf numFmtId="49" fontId="73" fillId="0" borderId="96" xfId="0" applyNumberFormat="1" applyFont="1" applyFill="1" applyBorder="1" applyAlignment="1" applyProtection="1">
      <alignment horizontal="left" vertical="center"/>
      <protection/>
    </xf>
    <xf numFmtId="49" fontId="74" fillId="0" borderId="96" xfId="0" applyNumberFormat="1" applyFont="1" applyFill="1" applyBorder="1" applyAlignment="1">
      <alignment horizontal="left" vertical="center"/>
    </xf>
    <xf numFmtId="49" fontId="73" fillId="0" borderId="28" xfId="0" applyNumberFormat="1" applyFont="1" applyFill="1" applyBorder="1" applyAlignment="1">
      <alignment horizontal="center" vertical="center"/>
    </xf>
    <xf numFmtId="0" fontId="73" fillId="0" borderId="29" xfId="0" applyNumberFormat="1" applyFont="1" applyFill="1" applyBorder="1" applyAlignment="1">
      <alignment horizontal="center" vertical="center"/>
    </xf>
    <xf numFmtId="49" fontId="73" fillId="0" borderId="29" xfId="0" applyNumberFormat="1" applyFont="1" applyFill="1" applyBorder="1" applyAlignment="1">
      <alignment horizontal="center" vertical="center"/>
    </xf>
    <xf numFmtId="0" fontId="73" fillId="0" borderId="131" xfId="0" applyNumberFormat="1" applyFont="1" applyFill="1" applyBorder="1" applyAlignment="1" applyProtection="1">
      <alignment horizontal="center" vertical="center"/>
      <protection/>
    </xf>
    <xf numFmtId="190" fontId="74" fillId="0" borderId="96" xfId="0" applyNumberFormat="1" applyFont="1" applyFill="1" applyBorder="1" applyAlignment="1" applyProtection="1">
      <alignment horizontal="center" vertical="center"/>
      <protection/>
    </xf>
    <xf numFmtId="1" fontId="74" fillId="0" borderId="28" xfId="0" applyNumberFormat="1" applyFont="1" applyFill="1" applyBorder="1" applyAlignment="1">
      <alignment horizontal="center" vertical="center"/>
    </xf>
    <xf numFmtId="1" fontId="74" fillId="0" borderId="29" xfId="0" applyNumberFormat="1" applyFont="1" applyFill="1" applyBorder="1" applyAlignment="1">
      <alignment horizontal="center" vertical="center"/>
    </xf>
    <xf numFmtId="0" fontId="74" fillId="0" borderId="29" xfId="0" applyNumberFormat="1" applyFont="1" applyFill="1" applyBorder="1" applyAlignment="1">
      <alignment horizontal="center" vertical="center"/>
    </xf>
    <xf numFmtId="188" fontId="74" fillId="0" borderId="131" xfId="0" applyNumberFormat="1" applyFont="1" applyFill="1" applyBorder="1" applyAlignment="1">
      <alignment horizontal="center" vertical="center" wrapText="1"/>
    </xf>
    <xf numFmtId="0" fontId="73" fillId="0" borderId="28" xfId="0" applyNumberFormat="1" applyFont="1" applyFill="1" applyBorder="1" applyAlignment="1">
      <alignment horizontal="center" vertical="center"/>
    </xf>
    <xf numFmtId="0" fontId="75" fillId="0" borderId="131" xfId="0" applyNumberFormat="1" applyFont="1" applyFill="1" applyBorder="1" applyAlignment="1" applyProtection="1">
      <alignment horizontal="center" vertical="center"/>
      <protection/>
    </xf>
    <xf numFmtId="0" fontId="75" fillId="0" borderId="28" xfId="0" applyNumberFormat="1" applyFont="1" applyFill="1" applyBorder="1" applyAlignment="1" applyProtection="1">
      <alignment horizontal="center" vertical="center"/>
      <protection/>
    </xf>
    <xf numFmtId="0" fontId="75" fillId="0" borderId="29" xfId="0" applyNumberFormat="1" applyFont="1" applyFill="1" applyBorder="1" applyAlignment="1" applyProtection="1">
      <alignment horizontal="center" vertical="center"/>
      <protection/>
    </xf>
    <xf numFmtId="0" fontId="75" fillId="0" borderId="153" xfId="0" applyNumberFormat="1" applyFont="1" applyFill="1" applyBorder="1" applyAlignment="1" applyProtection="1">
      <alignment horizontal="center" vertical="center"/>
      <protection/>
    </xf>
    <xf numFmtId="188" fontId="73" fillId="0" borderId="136" xfId="0" applyNumberFormat="1" applyFont="1" applyFill="1" applyBorder="1" applyAlignment="1" applyProtection="1">
      <alignment vertical="center"/>
      <protection/>
    </xf>
    <xf numFmtId="188" fontId="73" fillId="0" borderId="35" xfId="0" applyNumberFormat="1" applyFont="1" applyFill="1" applyBorder="1" applyAlignment="1" applyProtection="1">
      <alignment vertical="center"/>
      <protection/>
    </xf>
    <xf numFmtId="188" fontId="73" fillId="0" borderId="112" xfId="0" applyNumberFormat="1" applyFont="1" applyFill="1" applyBorder="1" applyAlignment="1" applyProtection="1">
      <alignment vertical="center"/>
      <protection/>
    </xf>
    <xf numFmtId="2" fontId="73" fillId="0" borderId="0" xfId="0" applyNumberFormat="1" applyFont="1" applyFill="1" applyBorder="1" applyAlignment="1" applyProtection="1">
      <alignment vertical="center"/>
      <protection/>
    </xf>
    <xf numFmtId="188" fontId="73" fillId="0" borderId="0" xfId="0" applyNumberFormat="1" applyFont="1" applyFill="1" applyBorder="1" applyAlignment="1" applyProtection="1">
      <alignment vertical="center"/>
      <protection/>
    </xf>
    <xf numFmtId="49" fontId="73" fillId="0" borderId="176" xfId="0" applyNumberFormat="1" applyFont="1" applyFill="1" applyBorder="1" applyAlignment="1" applyProtection="1">
      <alignment horizontal="left" vertical="center"/>
      <protection/>
    </xf>
    <xf numFmtId="49" fontId="73" fillId="0" borderId="176" xfId="0" applyNumberFormat="1" applyFont="1" applyFill="1" applyBorder="1" applyAlignment="1">
      <alignment vertical="center" wrapText="1"/>
    </xf>
    <xf numFmtId="0" fontId="73" fillId="0" borderId="129" xfId="0" applyNumberFormat="1" applyFont="1" applyFill="1" applyBorder="1" applyAlignment="1">
      <alignment horizontal="center" vertical="center"/>
    </xf>
    <xf numFmtId="0" fontId="73" fillId="0" borderId="35" xfId="0" applyNumberFormat="1" applyFont="1" applyFill="1" applyBorder="1" applyAlignment="1">
      <alignment horizontal="center" vertical="center"/>
    </xf>
    <xf numFmtId="49" fontId="73" fillId="0" borderId="35" xfId="0" applyNumberFormat="1" applyFont="1" applyFill="1" applyBorder="1" applyAlignment="1">
      <alignment horizontal="center" vertical="center"/>
    </xf>
    <xf numFmtId="0" fontId="73" fillId="0" borderId="132" xfId="0" applyNumberFormat="1" applyFont="1" applyFill="1" applyBorder="1" applyAlignment="1" applyProtection="1">
      <alignment horizontal="center" vertical="center"/>
      <protection/>
    </xf>
    <xf numFmtId="190" fontId="73" fillId="0" borderId="176" xfId="0" applyNumberFormat="1" applyFont="1" applyFill="1" applyBorder="1" applyAlignment="1" applyProtection="1">
      <alignment horizontal="center" vertical="center"/>
      <protection/>
    </xf>
    <xf numFmtId="0" fontId="73" fillId="0" borderId="129" xfId="0" applyFont="1" applyFill="1" applyBorder="1" applyAlignment="1">
      <alignment horizontal="center" vertical="center" wrapText="1"/>
    </xf>
    <xf numFmtId="188" fontId="73" fillId="0" borderId="35" xfId="0" applyNumberFormat="1" applyFont="1" applyFill="1" applyBorder="1" applyAlignment="1">
      <alignment horizontal="center" vertical="center" wrapText="1"/>
    </xf>
    <xf numFmtId="1" fontId="73" fillId="0" borderId="35" xfId="0" applyNumberFormat="1" applyFont="1" applyFill="1" applyBorder="1" applyAlignment="1">
      <alignment horizontal="center" vertical="center"/>
    </xf>
    <xf numFmtId="188" fontId="73" fillId="0" borderId="132" xfId="0" applyNumberFormat="1" applyFont="1" applyFill="1" applyBorder="1" applyAlignment="1">
      <alignment horizontal="center" vertical="center" wrapText="1"/>
    </xf>
    <xf numFmtId="1" fontId="73" fillId="0" borderId="129" xfId="0" applyNumberFormat="1" applyFont="1" applyFill="1" applyBorder="1" applyAlignment="1">
      <alignment horizontal="center" vertical="center" wrapText="1"/>
    </xf>
    <xf numFmtId="1" fontId="73" fillId="0" borderId="35" xfId="0" applyNumberFormat="1" applyFont="1" applyFill="1" applyBorder="1" applyAlignment="1">
      <alignment horizontal="center" vertical="center" wrapText="1"/>
    </xf>
    <xf numFmtId="1" fontId="73" fillId="0" borderId="132" xfId="0" applyNumberFormat="1" applyFont="1" applyFill="1" applyBorder="1" applyAlignment="1">
      <alignment horizontal="center" vertical="center" wrapText="1"/>
    </xf>
    <xf numFmtId="0" fontId="73" fillId="0" borderId="129" xfId="0" applyNumberFormat="1" applyFont="1" applyFill="1" applyBorder="1" applyAlignment="1">
      <alignment horizontal="center" vertical="center" wrapText="1"/>
    </xf>
    <xf numFmtId="0" fontId="73" fillId="0" borderId="35" xfId="0" applyNumberFormat="1" applyFont="1" applyFill="1" applyBorder="1" applyAlignment="1">
      <alignment horizontal="center" vertical="center" wrapText="1"/>
    </xf>
    <xf numFmtId="0" fontId="73" fillId="0" borderId="132" xfId="0" applyNumberFormat="1" applyFont="1" applyFill="1" applyBorder="1" applyAlignment="1">
      <alignment horizontal="center" vertical="center" wrapText="1"/>
    </xf>
    <xf numFmtId="0" fontId="73" fillId="0" borderId="107" xfId="0" applyNumberFormat="1" applyFont="1" applyFill="1" applyBorder="1" applyAlignment="1">
      <alignment horizontal="center" vertical="center" wrapText="1"/>
    </xf>
    <xf numFmtId="49" fontId="73" fillId="0" borderId="201" xfId="0" applyNumberFormat="1" applyFont="1" applyFill="1" applyBorder="1" applyAlignment="1" applyProtection="1">
      <alignment horizontal="left" vertical="center"/>
      <protection/>
    </xf>
    <xf numFmtId="49" fontId="73" fillId="0" borderId="201" xfId="0" applyNumberFormat="1" applyFont="1" applyFill="1" applyBorder="1" applyAlignment="1">
      <alignment vertical="center" wrapText="1"/>
    </xf>
    <xf numFmtId="0" fontId="73" fillId="0" borderId="159" xfId="0" applyNumberFormat="1" applyFont="1" applyFill="1" applyBorder="1" applyAlignment="1">
      <alignment horizontal="center" vertical="center"/>
    </xf>
    <xf numFmtId="49" fontId="73" fillId="0" borderId="160" xfId="0" applyNumberFormat="1" applyFont="1" applyFill="1" applyBorder="1" applyAlignment="1">
      <alignment horizontal="center" vertical="center"/>
    </xf>
    <xf numFmtId="0" fontId="73" fillId="0" borderId="202" xfId="0" applyNumberFormat="1" applyFont="1" applyFill="1" applyBorder="1" applyAlignment="1" applyProtection="1">
      <alignment horizontal="center" vertical="center"/>
      <protection/>
    </xf>
    <xf numFmtId="190" fontId="73" fillId="0" borderId="201" xfId="0" applyNumberFormat="1" applyFont="1" applyFill="1" applyBorder="1" applyAlignment="1" applyProtection="1">
      <alignment horizontal="center" vertical="center"/>
      <protection/>
    </xf>
    <xf numFmtId="0" fontId="73" fillId="0" borderId="159" xfId="0" applyFont="1" applyFill="1" applyBorder="1" applyAlignment="1">
      <alignment horizontal="center" vertical="center" wrapText="1"/>
    </xf>
    <xf numFmtId="188" fontId="73" fillId="0" borderId="160" xfId="0" applyNumberFormat="1" applyFont="1" applyFill="1" applyBorder="1" applyAlignment="1">
      <alignment horizontal="center" vertical="center" wrapText="1"/>
    </xf>
    <xf numFmtId="1" fontId="73" fillId="0" borderId="160" xfId="0" applyNumberFormat="1" applyFont="1" applyFill="1" applyBorder="1" applyAlignment="1">
      <alignment horizontal="center" vertical="center"/>
    </xf>
    <xf numFmtId="0" fontId="73" fillId="0" borderId="160" xfId="0" applyNumberFormat="1" applyFont="1" applyFill="1" applyBorder="1" applyAlignment="1">
      <alignment horizontal="center" vertical="center"/>
    </xf>
    <xf numFmtId="188" fontId="73" fillId="0" borderId="202" xfId="0" applyNumberFormat="1" applyFont="1" applyFill="1" applyBorder="1" applyAlignment="1">
      <alignment horizontal="center" vertical="center" wrapText="1"/>
    </xf>
    <xf numFmtId="1" fontId="73" fillId="0" borderId="159" xfId="0" applyNumberFormat="1" applyFont="1" applyFill="1" applyBorder="1" applyAlignment="1">
      <alignment horizontal="center" vertical="center" wrapText="1"/>
    </xf>
    <xf numFmtId="1" fontId="73" fillId="0" borderId="160" xfId="0" applyNumberFormat="1" applyFont="1" applyFill="1" applyBorder="1" applyAlignment="1">
      <alignment horizontal="center" vertical="center" wrapText="1"/>
    </xf>
    <xf numFmtId="1" fontId="73" fillId="0" borderId="202" xfId="0" applyNumberFormat="1" applyFont="1" applyFill="1" applyBorder="1" applyAlignment="1">
      <alignment horizontal="center" vertical="center" wrapText="1"/>
    </xf>
    <xf numFmtId="0" fontId="73" fillId="0" borderId="159" xfId="0" applyNumberFormat="1" applyFont="1" applyFill="1" applyBorder="1" applyAlignment="1">
      <alignment horizontal="center" vertical="center" wrapText="1"/>
    </xf>
    <xf numFmtId="0" fontId="73" fillId="0" borderId="160" xfId="0" applyNumberFormat="1" applyFont="1" applyFill="1" applyBorder="1" applyAlignment="1">
      <alignment horizontal="center" vertical="center" wrapText="1"/>
    </xf>
    <xf numFmtId="0" fontId="73" fillId="0" borderId="202" xfId="0" applyNumberFormat="1" applyFont="1" applyFill="1" applyBorder="1" applyAlignment="1">
      <alignment horizontal="center" vertical="center" wrapText="1"/>
    </xf>
    <xf numFmtId="0" fontId="73" fillId="0" borderId="156" xfId="0" applyNumberFormat="1" applyFont="1" applyFill="1" applyBorder="1" applyAlignment="1">
      <alignment horizontal="center" vertical="center" wrapText="1"/>
    </xf>
    <xf numFmtId="49" fontId="73" fillId="0" borderId="96" xfId="0" applyNumberFormat="1" applyFont="1" applyFill="1" applyBorder="1" applyAlignment="1">
      <alignment horizontal="left" vertical="center" wrapText="1"/>
    </xf>
    <xf numFmtId="49" fontId="74" fillId="0" borderId="96" xfId="0" applyNumberFormat="1" applyFont="1" applyFill="1" applyBorder="1" applyAlignment="1">
      <alignment vertical="center" wrapText="1"/>
    </xf>
    <xf numFmtId="0" fontId="74" fillId="0" borderId="28" xfId="0" applyFont="1" applyFill="1" applyBorder="1" applyAlignment="1">
      <alignment horizontal="center" vertical="center" wrapText="1"/>
    </xf>
    <xf numFmtId="188" fontId="74" fillId="0" borderId="29" xfId="0" applyNumberFormat="1" applyFont="1" applyFill="1" applyBorder="1" applyAlignment="1">
      <alignment horizontal="center" vertical="center" wrapText="1"/>
    </xf>
    <xf numFmtId="0" fontId="73" fillId="0" borderId="28" xfId="0" applyNumberFormat="1" applyFont="1" applyFill="1" applyBorder="1" applyAlignment="1">
      <alignment horizontal="center" vertical="center" wrapText="1"/>
    </xf>
    <xf numFmtId="0" fontId="73" fillId="0" borderId="29" xfId="0" applyNumberFormat="1" applyFont="1" applyFill="1" applyBorder="1" applyAlignment="1">
      <alignment horizontal="center" vertical="center" wrapText="1"/>
    </xf>
    <xf numFmtId="0" fontId="73" fillId="0" borderId="131" xfId="0" applyNumberFormat="1" applyFont="1" applyFill="1" applyBorder="1" applyAlignment="1">
      <alignment horizontal="center" vertical="center" wrapText="1"/>
    </xf>
    <xf numFmtId="1" fontId="73" fillId="0" borderId="131" xfId="0" applyNumberFormat="1" applyFont="1" applyFill="1" applyBorder="1" applyAlignment="1">
      <alignment horizontal="center" vertical="center" wrapText="1"/>
    </xf>
    <xf numFmtId="0" fontId="73" fillId="0" borderId="153" xfId="0" applyNumberFormat="1" applyFont="1" applyFill="1" applyBorder="1" applyAlignment="1">
      <alignment horizontal="center" vertical="center" wrapText="1"/>
    </xf>
    <xf numFmtId="49" fontId="73" fillId="0" borderId="180" xfId="0" applyNumberFormat="1" applyFont="1" applyFill="1" applyBorder="1" applyAlignment="1">
      <alignment horizontal="left" vertical="center"/>
    </xf>
    <xf numFmtId="49" fontId="74" fillId="0" borderId="180" xfId="0" applyNumberFormat="1" applyFont="1" applyFill="1" applyBorder="1" applyAlignment="1">
      <alignment vertical="center"/>
    </xf>
    <xf numFmtId="0" fontId="73" fillId="0" borderId="188" xfId="0" applyNumberFormat="1" applyFont="1" applyFill="1" applyBorder="1" applyAlignment="1">
      <alignment horizontal="center" vertical="center"/>
    </xf>
    <xf numFmtId="49" fontId="73" fillId="0" borderId="189" xfId="0" applyNumberFormat="1" applyFont="1" applyFill="1" applyBorder="1" applyAlignment="1">
      <alignment horizontal="center" vertical="center"/>
    </xf>
    <xf numFmtId="0" fontId="75" fillId="0" borderId="203" xfId="0" applyNumberFormat="1" applyFont="1" applyFill="1" applyBorder="1" applyAlignment="1" applyProtection="1">
      <alignment horizontal="center" vertical="center"/>
      <protection/>
    </xf>
    <xf numFmtId="190" fontId="74" fillId="0" borderId="180" xfId="0" applyNumberFormat="1" applyFont="1" applyFill="1" applyBorder="1" applyAlignment="1" applyProtection="1">
      <alignment horizontal="center" vertical="center"/>
      <protection/>
    </xf>
    <xf numFmtId="1" fontId="74" fillId="0" borderId="188" xfId="0" applyNumberFormat="1" applyFont="1" applyFill="1" applyBorder="1" applyAlignment="1">
      <alignment horizontal="center" vertical="center"/>
    </xf>
    <xf numFmtId="188" fontId="74" fillId="0" borderId="189" xfId="0" applyNumberFormat="1" applyFont="1" applyFill="1" applyBorder="1" applyAlignment="1">
      <alignment horizontal="center" vertical="center"/>
    </xf>
    <xf numFmtId="1" fontId="74" fillId="0" borderId="189" xfId="0" applyNumberFormat="1" applyFont="1" applyFill="1" applyBorder="1" applyAlignment="1">
      <alignment horizontal="center" vertical="center"/>
    </xf>
    <xf numFmtId="0" fontId="74" fillId="0" borderId="189" xfId="0" applyNumberFormat="1" applyFont="1" applyFill="1" applyBorder="1" applyAlignment="1">
      <alignment horizontal="center" vertical="center"/>
    </xf>
    <xf numFmtId="0" fontId="74" fillId="0" borderId="203" xfId="0" applyFont="1" applyFill="1" applyBorder="1" applyAlignment="1">
      <alignment horizontal="center" vertical="center"/>
    </xf>
    <xf numFmtId="0" fontId="73" fillId="0" borderId="189" xfId="0" applyNumberFormat="1" applyFont="1" applyFill="1" applyBorder="1" applyAlignment="1">
      <alignment horizontal="center" vertical="center"/>
    </xf>
    <xf numFmtId="0" fontId="73" fillId="0" borderId="203" xfId="0" applyNumberFormat="1" applyFont="1" applyFill="1" applyBorder="1" applyAlignment="1">
      <alignment horizontal="center" vertical="center"/>
    </xf>
    <xf numFmtId="0" fontId="73" fillId="0" borderId="190" xfId="0" applyNumberFormat="1" applyFont="1" applyFill="1" applyBorder="1" applyAlignment="1">
      <alignment horizontal="center" vertical="center"/>
    </xf>
    <xf numFmtId="188" fontId="74" fillId="0" borderId="29" xfId="0" applyNumberFormat="1" applyFont="1" applyFill="1" applyBorder="1" applyAlignment="1">
      <alignment horizontal="center" vertical="center"/>
    </xf>
    <xf numFmtId="0" fontId="74" fillId="0" borderId="131" xfId="0" applyFont="1" applyFill="1" applyBorder="1" applyAlignment="1">
      <alignment horizontal="center" vertical="center"/>
    </xf>
    <xf numFmtId="0" fontId="6" fillId="59" borderId="28" xfId="92" applyFont="1" applyFill="1" applyBorder="1" applyAlignment="1">
      <alignment horizontal="center" vertical="center" wrapText="1"/>
      <protection/>
    </xf>
    <xf numFmtId="0" fontId="6" fillId="59" borderId="29" xfId="92" applyFont="1" applyFill="1" applyBorder="1" applyAlignment="1">
      <alignment horizontal="center" vertical="center" wrapText="1"/>
      <protection/>
    </xf>
    <xf numFmtId="0" fontId="6" fillId="59" borderId="153" xfId="92" applyFont="1" applyFill="1" applyBorder="1" applyAlignment="1">
      <alignment horizontal="center" vertical="center" wrapText="1"/>
      <protection/>
    </xf>
    <xf numFmtId="49" fontId="2" fillId="59" borderId="96" xfId="0" applyNumberFormat="1" applyFont="1" applyFill="1" applyBorder="1" applyAlignment="1" applyProtection="1">
      <alignment horizontal="left" vertical="center"/>
      <protection/>
    </xf>
    <xf numFmtId="49" fontId="2" fillId="59" borderId="96" xfId="0" applyNumberFormat="1" applyFont="1" applyFill="1" applyBorder="1" applyAlignment="1">
      <alignment horizontal="left" vertical="center" wrapText="1"/>
    </xf>
    <xf numFmtId="0" fontId="2" fillId="59" borderId="28" xfId="0" applyFont="1" applyFill="1" applyBorder="1" applyAlignment="1">
      <alignment horizontal="center" vertical="center" wrapText="1"/>
    </xf>
    <xf numFmtId="0" fontId="2" fillId="59" borderId="29" xfId="0" applyNumberFormat="1" applyFont="1" applyFill="1" applyBorder="1" applyAlignment="1">
      <alignment horizontal="center" vertical="center" wrapText="1"/>
    </xf>
    <xf numFmtId="49" fontId="2" fillId="59" borderId="29" xfId="0" applyNumberFormat="1" applyFont="1" applyFill="1" applyBorder="1" applyAlignment="1">
      <alignment horizontal="center" vertical="center" wrapText="1"/>
    </xf>
    <xf numFmtId="188" fontId="2" fillId="59" borderId="131" xfId="0" applyNumberFormat="1" applyFont="1" applyFill="1" applyBorder="1" applyAlignment="1" applyProtection="1">
      <alignment horizontal="center" vertical="center" wrapText="1"/>
      <protection/>
    </xf>
    <xf numFmtId="190" fontId="2" fillId="59" borderId="96" xfId="0" applyNumberFormat="1" applyFont="1" applyFill="1" applyBorder="1" applyAlignment="1" applyProtection="1">
      <alignment horizontal="center" vertical="center"/>
      <protection/>
    </xf>
    <xf numFmtId="188" fontId="2" fillId="59" borderId="29" xfId="0" applyNumberFormat="1" applyFont="1" applyFill="1" applyBorder="1" applyAlignment="1">
      <alignment horizontal="center" vertical="center" wrapText="1"/>
    </xf>
    <xf numFmtId="0" fontId="2" fillId="59" borderId="29" xfId="0" applyFont="1" applyFill="1" applyBorder="1" applyAlignment="1">
      <alignment horizontal="center" vertical="center" wrapText="1"/>
    </xf>
    <xf numFmtId="188" fontId="2" fillId="59" borderId="131" xfId="0" applyNumberFormat="1" applyFont="1" applyFill="1" applyBorder="1" applyAlignment="1">
      <alignment horizontal="center" vertical="center" wrapText="1"/>
    </xf>
    <xf numFmtId="1" fontId="2" fillId="59" borderId="28" xfId="0" applyNumberFormat="1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131" xfId="0" applyNumberFormat="1" applyFont="1" applyFill="1" applyBorder="1" applyAlignment="1">
      <alignment horizontal="center" vertical="center" wrapText="1"/>
    </xf>
    <xf numFmtId="0" fontId="2" fillId="59" borderId="131" xfId="0" applyFont="1" applyFill="1" applyBorder="1" applyAlignment="1">
      <alignment horizontal="center" vertical="center" wrapText="1"/>
    </xf>
    <xf numFmtId="190" fontId="2" fillId="59" borderId="28" xfId="0" applyNumberFormat="1" applyFont="1" applyFill="1" applyBorder="1" applyAlignment="1">
      <alignment horizontal="center" vertical="center" wrapText="1"/>
    </xf>
    <xf numFmtId="0" fontId="2" fillId="59" borderId="153" xfId="0" applyFont="1" applyFill="1" applyBorder="1" applyAlignment="1">
      <alignment horizontal="center" vertical="center" wrapText="1"/>
    </xf>
    <xf numFmtId="1" fontId="74" fillId="0" borderId="65" xfId="0" applyNumberFormat="1" applyFont="1" applyFill="1" applyBorder="1" applyAlignment="1">
      <alignment horizontal="center" vertical="center"/>
    </xf>
    <xf numFmtId="188" fontId="74" fillId="0" borderId="66" xfId="0" applyNumberFormat="1" applyFont="1" applyFill="1" applyBorder="1" applyAlignment="1">
      <alignment horizontal="center" vertical="center"/>
    </xf>
    <xf numFmtId="1" fontId="74" fillId="0" borderId="66" xfId="0" applyNumberFormat="1" applyFont="1" applyFill="1" applyBorder="1" applyAlignment="1">
      <alignment horizontal="center" vertical="center"/>
    </xf>
    <xf numFmtId="0" fontId="74" fillId="0" borderId="66" xfId="0" applyNumberFormat="1" applyFont="1" applyFill="1" applyBorder="1" applyAlignment="1">
      <alignment horizontal="center" vertical="center"/>
    </xf>
    <xf numFmtId="188" fontId="74" fillId="0" borderId="109" xfId="0" applyNumberFormat="1" applyFont="1" applyFill="1" applyBorder="1" applyAlignment="1">
      <alignment horizontal="center" vertical="center" wrapText="1"/>
    </xf>
    <xf numFmtId="49" fontId="73" fillId="0" borderId="176" xfId="0" applyNumberFormat="1" applyFont="1" applyFill="1" applyBorder="1" applyAlignment="1">
      <alignment horizontal="left" vertical="center" wrapText="1"/>
    </xf>
    <xf numFmtId="49" fontId="73" fillId="0" borderId="35" xfId="0" applyNumberFormat="1" applyFont="1" applyFill="1" applyBorder="1" applyAlignment="1">
      <alignment horizontal="center" vertical="center" wrapText="1"/>
    </xf>
    <xf numFmtId="188" fontId="73" fillId="0" borderId="132" xfId="0" applyNumberFormat="1" applyFont="1" applyFill="1" applyBorder="1" applyAlignment="1" applyProtection="1">
      <alignment horizontal="center" vertical="center" wrapText="1"/>
      <protection/>
    </xf>
    <xf numFmtId="0" fontId="73" fillId="0" borderId="35" xfId="0" applyFont="1" applyFill="1" applyBorder="1" applyAlignment="1">
      <alignment horizontal="center" vertical="center" wrapText="1"/>
    </xf>
    <xf numFmtId="188" fontId="73" fillId="0" borderId="107" xfId="0" applyNumberFormat="1" applyFont="1" applyFill="1" applyBorder="1" applyAlignment="1">
      <alignment horizontal="center" vertical="center" wrapText="1"/>
    </xf>
    <xf numFmtId="1" fontId="73" fillId="0" borderId="136" xfId="0" applyNumberFormat="1" applyFont="1" applyFill="1" applyBorder="1" applyAlignment="1">
      <alignment horizontal="center" vertical="center" wrapText="1"/>
    </xf>
    <xf numFmtId="0" fontId="73" fillId="0" borderId="132" xfId="0" applyFont="1" applyFill="1" applyBorder="1" applyAlignment="1">
      <alignment horizontal="center" vertical="center" wrapText="1"/>
    </xf>
    <xf numFmtId="0" fontId="73" fillId="0" borderId="107" xfId="0" applyFont="1" applyFill="1" applyBorder="1" applyAlignment="1">
      <alignment horizontal="center" vertical="center" wrapText="1"/>
    </xf>
    <xf numFmtId="1" fontId="74" fillId="0" borderId="192" xfId="0" applyNumberFormat="1" applyFont="1" applyFill="1" applyBorder="1" applyAlignment="1">
      <alignment horizontal="center" vertical="center"/>
    </xf>
    <xf numFmtId="188" fontId="74" fillId="0" borderId="198" xfId="0" applyNumberFormat="1" applyFont="1" applyFill="1" applyBorder="1" applyAlignment="1">
      <alignment horizontal="center" vertical="center"/>
    </xf>
    <xf numFmtId="1" fontId="74" fillId="0" borderId="198" xfId="0" applyNumberFormat="1" applyFont="1" applyFill="1" applyBorder="1" applyAlignment="1">
      <alignment horizontal="center" vertical="center"/>
    </xf>
    <xf numFmtId="0" fontId="74" fillId="0" borderId="198" xfId="0" applyNumberFormat="1" applyFont="1" applyFill="1" applyBorder="1" applyAlignment="1">
      <alignment horizontal="center" vertical="center"/>
    </xf>
    <xf numFmtId="0" fontId="74" fillId="0" borderId="218" xfId="0" applyFont="1" applyFill="1" applyBorder="1" applyAlignment="1">
      <alignment horizontal="center" vertical="center"/>
    </xf>
    <xf numFmtId="49" fontId="73" fillId="0" borderId="220" xfId="0" applyNumberFormat="1" applyFont="1" applyFill="1" applyBorder="1" applyAlignment="1">
      <alignment horizontal="left" vertical="center" wrapText="1"/>
    </xf>
    <xf numFmtId="49" fontId="74" fillId="0" borderId="220" xfId="0" applyNumberFormat="1" applyFont="1" applyFill="1" applyBorder="1" applyAlignment="1">
      <alignment vertical="center" wrapText="1"/>
    </xf>
    <xf numFmtId="0" fontId="73" fillId="0" borderId="65" xfId="0" applyNumberFormat="1" applyFont="1" applyFill="1" applyBorder="1" applyAlignment="1">
      <alignment horizontal="center" vertical="center"/>
    </xf>
    <xf numFmtId="0" fontId="73" fillId="0" borderId="66" xfId="0" applyNumberFormat="1" applyFont="1" applyFill="1" applyBorder="1" applyAlignment="1">
      <alignment horizontal="center" vertical="center"/>
    </xf>
    <xf numFmtId="49" fontId="73" fillId="0" borderId="66" xfId="0" applyNumberFormat="1" applyFont="1" applyFill="1" applyBorder="1" applyAlignment="1">
      <alignment horizontal="center" vertical="center"/>
    </xf>
    <xf numFmtId="0" fontId="73" fillId="0" borderId="217" xfId="0" applyNumberFormat="1" applyFont="1" applyFill="1" applyBorder="1" applyAlignment="1" applyProtection="1">
      <alignment horizontal="center" vertical="center"/>
      <protection/>
    </xf>
    <xf numFmtId="190" fontId="74" fillId="0" borderId="220" xfId="0" applyNumberFormat="1" applyFont="1" applyFill="1" applyBorder="1" applyAlignment="1" applyProtection="1">
      <alignment horizontal="center" vertical="center"/>
      <protection/>
    </xf>
    <xf numFmtId="0" fontId="73" fillId="0" borderId="65" xfId="0" applyNumberFormat="1" applyFont="1" applyFill="1" applyBorder="1" applyAlignment="1">
      <alignment horizontal="center" vertical="center" wrapText="1"/>
    </xf>
    <xf numFmtId="0" fontId="73" fillId="0" borderId="66" xfId="0" applyNumberFormat="1" applyFont="1" applyFill="1" applyBorder="1" applyAlignment="1">
      <alignment horizontal="center" vertical="center" wrapText="1"/>
    </xf>
    <xf numFmtId="0" fontId="73" fillId="0" borderId="217" xfId="0" applyNumberFormat="1" applyFont="1" applyFill="1" applyBorder="1" applyAlignment="1">
      <alignment horizontal="center" vertical="center" wrapText="1"/>
    </xf>
    <xf numFmtId="0" fontId="73" fillId="0" borderId="67" xfId="0" applyNumberFormat="1" applyFont="1" applyFill="1" applyBorder="1" applyAlignment="1">
      <alignment horizontal="center" vertical="center" wrapText="1"/>
    </xf>
    <xf numFmtId="0" fontId="73" fillId="0" borderId="153" xfId="0" applyNumberFormat="1" applyFont="1" applyFill="1" applyBorder="1" applyAlignment="1" applyProtection="1">
      <alignment horizontal="center" vertical="center"/>
      <protection/>
    </xf>
    <xf numFmtId="190" fontId="74" fillId="0" borderId="49" xfId="0" applyNumberFormat="1" applyFont="1" applyFill="1" applyBorder="1" applyAlignment="1" applyProtection="1">
      <alignment horizontal="center" vertical="center"/>
      <protection/>
    </xf>
    <xf numFmtId="0" fontId="74" fillId="0" borderId="153" xfId="0" applyFont="1" applyFill="1" applyBorder="1" applyAlignment="1">
      <alignment horizontal="center" vertical="center"/>
    </xf>
    <xf numFmtId="0" fontId="73" fillId="0" borderId="225" xfId="0" applyNumberFormat="1" applyFont="1" applyFill="1" applyBorder="1" applyAlignment="1">
      <alignment horizontal="center" vertical="center" wrapText="1"/>
    </xf>
    <xf numFmtId="0" fontId="74" fillId="0" borderId="217" xfId="0" applyFont="1" applyFill="1" applyBorder="1" applyAlignment="1">
      <alignment horizontal="center" vertical="center"/>
    </xf>
    <xf numFmtId="49" fontId="73" fillId="0" borderId="49" xfId="0" applyNumberFormat="1" applyFont="1" applyFill="1" applyBorder="1" applyAlignment="1">
      <alignment horizontal="left" vertical="center" wrapText="1"/>
    </xf>
    <xf numFmtId="49" fontId="74" fillId="0" borderId="227" xfId="0" applyNumberFormat="1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189" fontId="73" fillId="0" borderId="153" xfId="0" applyNumberFormat="1" applyFont="1" applyFill="1" applyBorder="1" applyAlignment="1" applyProtection="1">
      <alignment horizontal="center" vertical="center"/>
      <protection/>
    </xf>
    <xf numFmtId="190" fontId="73" fillId="0" borderId="49" xfId="0" applyNumberFormat="1" applyFont="1" applyFill="1" applyBorder="1" applyAlignment="1" applyProtection="1">
      <alignment horizontal="center" vertical="center" wrapText="1"/>
      <protection/>
    </xf>
    <xf numFmtId="0" fontId="73" fillId="0" borderId="225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73" fillId="0" borderId="131" xfId="0" applyFont="1" applyFill="1" applyBorder="1" applyAlignment="1">
      <alignment horizontal="center" vertical="center"/>
    </xf>
    <xf numFmtId="0" fontId="73" fillId="0" borderId="28" xfId="0" applyNumberFormat="1" applyFont="1" applyFill="1" applyBorder="1" applyAlignment="1" applyProtection="1">
      <alignment horizontal="center" vertical="center" wrapText="1"/>
      <protection/>
    </xf>
    <xf numFmtId="0" fontId="73" fillId="0" borderId="29" xfId="0" applyNumberFormat="1" applyFont="1" applyFill="1" applyBorder="1" applyAlignment="1" applyProtection="1">
      <alignment horizontal="center" vertical="center" wrapText="1"/>
      <protection/>
    </xf>
    <xf numFmtId="49" fontId="73" fillId="0" borderId="153" xfId="0" applyNumberFormat="1" applyFont="1" applyFill="1" applyBorder="1" applyAlignment="1" applyProtection="1">
      <alignment horizontal="center" vertical="center" wrapText="1"/>
      <protection/>
    </xf>
    <xf numFmtId="49" fontId="73" fillId="0" borderId="225" xfId="0" applyNumberFormat="1" applyFont="1" applyFill="1" applyBorder="1" applyAlignment="1" applyProtection="1">
      <alignment horizontal="center" vertical="center" wrapText="1"/>
      <protection/>
    </xf>
    <xf numFmtId="49" fontId="73" fillId="0" borderId="29" xfId="0" applyNumberFormat="1" applyFont="1" applyFill="1" applyBorder="1" applyAlignment="1" applyProtection="1">
      <alignment horizontal="center" vertical="center" wrapText="1"/>
      <protection/>
    </xf>
    <xf numFmtId="49" fontId="73" fillId="0" borderId="131" xfId="0" applyNumberFormat="1" applyFont="1" applyFill="1" applyBorder="1" applyAlignment="1" applyProtection="1">
      <alignment horizontal="center" vertical="center" wrapText="1"/>
      <protection/>
    </xf>
    <xf numFmtId="1" fontId="73" fillId="0" borderId="29" xfId="0" applyNumberFormat="1" applyFont="1" applyFill="1" applyBorder="1" applyAlignment="1">
      <alignment horizontal="center" vertical="center" wrapText="1"/>
    </xf>
    <xf numFmtId="1" fontId="73" fillId="0" borderId="153" xfId="0" applyNumberFormat="1" applyFont="1" applyFill="1" applyBorder="1" applyAlignment="1">
      <alignment horizontal="center" vertical="center" wrapText="1"/>
    </xf>
    <xf numFmtId="188" fontId="74" fillId="0" borderId="194" xfId="0" applyNumberFormat="1" applyFont="1" applyFill="1" applyBorder="1" applyAlignment="1" applyProtection="1">
      <alignment vertical="center"/>
      <protection/>
    </xf>
    <xf numFmtId="188" fontId="74" fillId="0" borderId="189" xfId="0" applyNumberFormat="1" applyFont="1" applyFill="1" applyBorder="1" applyAlignment="1" applyProtection="1">
      <alignment vertical="center"/>
      <protection/>
    </xf>
    <xf numFmtId="188" fontId="74" fillId="0" borderId="0" xfId="0" applyNumberFormat="1" applyFont="1" applyFill="1" applyBorder="1" applyAlignment="1" applyProtection="1">
      <alignment vertical="center"/>
      <protection/>
    </xf>
    <xf numFmtId="190" fontId="74" fillId="0" borderId="189" xfId="0" applyNumberFormat="1" applyFont="1" applyFill="1" applyBorder="1" applyAlignment="1" applyProtection="1">
      <alignment vertical="center"/>
      <protection/>
    </xf>
    <xf numFmtId="190" fontId="74" fillId="0" borderId="0" xfId="0" applyNumberFormat="1" applyFont="1" applyFill="1" applyBorder="1" applyAlignment="1" applyProtection="1">
      <alignment vertical="center"/>
      <protection/>
    </xf>
    <xf numFmtId="0" fontId="74" fillId="0" borderId="65" xfId="92" applyFont="1" applyFill="1" applyBorder="1" applyAlignment="1">
      <alignment horizontal="center" vertical="center" wrapText="1"/>
      <protection/>
    </xf>
    <xf numFmtId="0" fontId="74" fillId="0" borderId="66" xfId="92" applyFont="1" applyFill="1" applyBorder="1" applyAlignment="1">
      <alignment horizontal="center" vertical="center" wrapText="1"/>
      <protection/>
    </xf>
    <xf numFmtId="0" fontId="74" fillId="0" borderId="67" xfId="92" applyFont="1" applyFill="1" applyBorder="1" applyAlignment="1">
      <alignment horizontal="center" vertical="center" wrapText="1"/>
      <protection/>
    </xf>
    <xf numFmtId="188" fontId="74" fillId="0" borderId="136" xfId="0" applyNumberFormat="1" applyFont="1" applyFill="1" applyBorder="1" applyAlignment="1" applyProtection="1">
      <alignment vertical="center"/>
      <protection/>
    </xf>
    <xf numFmtId="188" fontId="74" fillId="0" borderId="35" xfId="0" applyNumberFormat="1" applyFont="1" applyFill="1" applyBorder="1" applyAlignment="1" applyProtection="1">
      <alignment vertical="center"/>
      <protection/>
    </xf>
    <xf numFmtId="190" fontId="74" fillId="0" borderId="35" xfId="0" applyNumberFormat="1" applyFont="1" applyFill="1" applyBorder="1" applyAlignment="1" applyProtection="1">
      <alignment vertical="center"/>
      <protection/>
    </xf>
    <xf numFmtId="0" fontId="73" fillId="0" borderId="153" xfId="0" applyNumberFormat="1" applyFont="1" applyFill="1" applyBorder="1" applyAlignment="1" applyProtection="1">
      <alignment horizontal="center" vertical="center" wrapText="1"/>
      <protection/>
    </xf>
  </cellXfs>
  <cellStyles count="9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Обычный_Plan Уч(бакал.) д_о 2013_14а" xfId="92"/>
    <cellStyle name="Обычный_Plan_TM_11_12_бакалавр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zoomScale="70" zoomScaleNormal="70" zoomScaleSheetLayoutView="66" zoomScalePageLayoutView="0" workbookViewId="0" topLeftCell="A1">
      <selection activeCell="A1" sqref="A1:P1"/>
    </sheetView>
  </sheetViews>
  <sheetFormatPr defaultColWidth="3.25390625" defaultRowHeight="12.75"/>
  <cols>
    <col min="1" max="1" width="6.75390625" style="1" customWidth="1"/>
    <col min="2" max="53" width="5.75390625" style="1" customWidth="1"/>
    <col min="54" max="54" width="2.875" style="1" customWidth="1"/>
    <col min="55" max="55" width="1.12109375" style="1" hidden="1" customWidth="1"/>
    <col min="56" max="57" width="3.25390625" style="1" hidden="1" customWidth="1"/>
    <col min="58" max="16384" width="3.25390625" style="1" customWidth="1"/>
  </cols>
  <sheetData>
    <row r="1" spans="1:57" ht="22.5">
      <c r="A1" s="1699"/>
      <c r="B1" s="1699"/>
      <c r="C1" s="1699"/>
      <c r="D1" s="1699"/>
      <c r="E1" s="1699"/>
      <c r="F1" s="1699"/>
      <c r="G1" s="1699"/>
      <c r="H1" s="1699"/>
      <c r="I1" s="1699"/>
      <c r="J1" s="1699"/>
      <c r="K1" s="1699"/>
      <c r="L1" s="1699"/>
      <c r="M1" s="1699"/>
      <c r="N1" s="1699"/>
      <c r="O1" s="1699"/>
      <c r="P1" s="1699"/>
      <c r="Q1" s="1692" t="s">
        <v>104</v>
      </c>
      <c r="R1" s="1692"/>
      <c r="S1" s="1692"/>
      <c r="T1" s="1692"/>
      <c r="U1" s="1692"/>
      <c r="V1" s="1692"/>
      <c r="W1" s="1692"/>
      <c r="X1" s="1692"/>
      <c r="Y1" s="1692"/>
      <c r="Z1" s="1692"/>
      <c r="AA1" s="1692"/>
      <c r="AB1" s="1692"/>
      <c r="AC1" s="1692"/>
      <c r="AD1" s="1692"/>
      <c r="AE1" s="1692"/>
      <c r="AF1" s="1692"/>
      <c r="AG1" s="1692"/>
      <c r="AH1" s="1692"/>
      <c r="AI1" s="1692"/>
      <c r="AJ1" s="1692"/>
      <c r="AK1" s="1692"/>
      <c r="AL1" s="1692"/>
      <c r="AM1" s="1692"/>
      <c r="AN1" s="1692"/>
      <c r="AO1" s="1692"/>
      <c r="AP1" s="1693"/>
      <c r="AQ1" s="1693"/>
      <c r="AR1" s="1693"/>
      <c r="AS1" s="1693"/>
      <c r="AT1" s="1693"/>
      <c r="AU1" s="1693"/>
      <c r="AV1" s="1693"/>
      <c r="AW1" s="1693"/>
      <c r="AX1" s="1693"/>
      <c r="AY1" s="1693"/>
      <c r="AZ1" s="1693"/>
      <c r="BA1" s="1693"/>
      <c r="BB1" s="1693"/>
      <c r="BC1" s="1693"/>
      <c r="BD1" s="1693"/>
      <c r="BE1" s="1693"/>
    </row>
    <row r="2" spans="1:57" ht="20.25" customHeight="1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693"/>
      <c r="AQ2" s="1693"/>
      <c r="AR2" s="1693"/>
      <c r="AS2" s="1693"/>
      <c r="AT2" s="1693"/>
      <c r="AU2" s="1693"/>
      <c r="AV2" s="1693"/>
      <c r="AW2" s="1693"/>
      <c r="AX2" s="1693"/>
      <c r="AY2" s="1693"/>
      <c r="AZ2" s="1693"/>
      <c r="BA2" s="1693"/>
      <c r="BB2" s="1693"/>
      <c r="BC2" s="1693"/>
      <c r="BD2" s="1693"/>
      <c r="BE2" s="1693"/>
    </row>
    <row r="3" spans="1:57" ht="23.25">
      <c r="A3" s="1700" t="s">
        <v>315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476"/>
      <c r="Q3" s="1670" t="s">
        <v>1</v>
      </c>
      <c r="R3" s="1670"/>
      <c r="S3" s="1670"/>
      <c r="T3" s="1670"/>
      <c r="U3" s="1670"/>
      <c r="V3" s="1670"/>
      <c r="W3" s="1670"/>
      <c r="X3" s="1670"/>
      <c r="Y3" s="1670"/>
      <c r="Z3" s="1670"/>
      <c r="AA3" s="1670"/>
      <c r="AB3" s="1670"/>
      <c r="AC3" s="1670"/>
      <c r="AD3" s="1670"/>
      <c r="AE3" s="1670"/>
      <c r="AF3" s="1670"/>
      <c r="AG3" s="1670"/>
      <c r="AH3" s="1670"/>
      <c r="AI3" s="1670"/>
      <c r="AJ3" s="1670"/>
      <c r="AK3" s="1670"/>
      <c r="AL3" s="1670"/>
      <c r="AM3" s="1670"/>
      <c r="AN3" s="1670"/>
      <c r="AO3" s="1670"/>
      <c r="AP3" s="1693"/>
      <c r="AQ3" s="1693"/>
      <c r="AR3" s="1693"/>
      <c r="AS3" s="1693"/>
      <c r="AT3" s="1693"/>
      <c r="AU3" s="1693"/>
      <c r="AV3" s="1693"/>
      <c r="AW3" s="1693"/>
      <c r="AX3" s="1693"/>
      <c r="AY3" s="1693"/>
      <c r="AZ3" s="1693"/>
      <c r="BA3" s="1693"/>
      <c r="BB3" s="1693"/>
      <c r="BC3" s="1693"/>
      <c r="BD3" s="1693"/>
      <c r="BE3" s="1693"/>
    </row>
    <row r="4" spans="1:57" ht="18.75" customHeight="1">
      <c r="A4" s="1700" t="s">
        <v>316</v>
      </c>
      <c r="B4" s="1700"/>
      <c r="C4" s="1700"/>
      <c r="D4" s="1700"/>
      <c r="E4" s="1700"/>
      <c r="F4" s="1700"/>
      <c r="G4" s="1700"/>
      <c r="H4" s="1700"/>
      <c r="I4" s="1700"/>
      <c r="J4" s="1700"/>
      <c r="K4" s="1700"/>
      <c r="L4" s="1700"/>
      <c r="M4" s="1700"/>
      <c r="N4" s="1700"/>
      <c r="O4" s="1700"/>
      <c r="P4" s="477"/>
      <c r="Q4" s="1689"/>
      <c r="R4" s="1689"/>
      <c r="S4" s="1689"/>
      <c r="T4" s="1689"/>
      <c r="U4" s="1689"/>
      <c r="V4" s="1689"/>
      <c r="W4" s="1689"/>
      <c r="X4" s="1689"/>
      <c r="Y4" s="1689"/>
      <c r="Z4" s="1689"/>
      <c r="AA4" s="1689"/>
      <c r="AB4" s="1689"/>
      <c r="AC4" s="1689"/>
      <c r="AD4" s="1689"/>
      <c r="AE4" s="1689"/>
      <c r="AF4" s="1689"/>
      <c r="AG4" s="1689"/>
      <c r="AH4" s="1689"/>
      <c r="AI4" s="1689"/>
      <c r="AJ4" s="1689"/>
      <c r="AK4" s="1689"/>
      <c r="AL4" s="1689"/>
      <c r="AM4" s="1689"/>
      <c r="AN4" s="1689"/>
      <c r="AO4" s="1689"/>
      <c r="AP4" s="1686"/>
      <c r="AQ4" s="1687"/>
      <c r="AR4" s="1687"/>
      <c r="AS4" s="1687"/>
      <c r="AT4" s="1687"/>
      <c r="AU4" s="1687"/>
      <c r="AV4" s="1687"/>
      <c r="AW4" s="1687"/>
      <c r="AX4" s="1687"/>
      <c r="AY4" s="1687"/>
      <c r="AZ4" s="1687"/>
      <c r="BA4" s="1687"/>
      <c r="BB4" s="1687"/>
      <c r="BC4" s="4"/>
      <c r="BD4" s="4"/>
      <c r="BE4" s="4"/>
    </row>
    <row r="5" spans="1:57" s="3" customFormat="1" ht="20.25">
      <c r="A5" s="1700" t="s">
        <v>360</v>
      </c>
      <c r="B5" s="1700"/>
      <c r="C5" s="1700"/>
      <c r="D5" s="1700"/>
      <c r="E5" s="1700"/>
      <c r="F5" s="1700"/>
      <c r="G5" s="1700"/>
      <c r="H5" s="1700"/>
      <c r="I5" s="1700"/>
      <c r="J5" s="1700"/>
      <c r="K5" s="1700"/>
      <c r="L5" s="1700"/>
      <c r="M5" s="1700"/>
      <c r="N5" s="1700"/>
      <c r="O5" s="1700"/>
      <c r="P5" s="476"/>
      <c r="Q5" s="1690" t="s">
        <v>2</v>
      </c>
      <c r="R5" s="1690"/>
      <c r="S5" s="1690"/>
      <c r="T5" s="1690"/>
      <c r="U5" s="1690"/>
      <c r="V5" s="1690"/>
      <c r="W5" s="1690"/>
      <c r="X5" s="1690"/>
      <c r="Y5" s="1690"/>
      <c r="Z5" s="1690"/>
      <c r="AA5" s="1690"/>
      <c r="AB5" s="1690"/>
      <c r="AC5" s="1690"/>
      <c r="AD5" s="1690"/>
      <c r="AE5" s="1690"/>
      <c r="AF5" s="1690"/>
      <c r="AG5" s="1690"/>
      <c r="AH5" s="1690"/>
      <c r="AI5" s="1690"/>
      <c r="AJ5" s="1690"/>
      <c r="AK5" s="1690"/>
      <c r="AL5" s="1690"/>
      <c r="AM5" s="1690"/>
      <c r="AN5" s="1690"/>
      <c r="AO5" s="1690"/>
      <c r="AP5" s="1687"/>
      <c r="AQ5" s="1687"/>
      <c r="AR5" s="1687"/>
      <c r="AS5" s="1687"/>
      <c r="AT5" s="1687"/>
      <c r="AU5" s="1687"/>
      <c r="AV5" s="1687"/>
      <c r="AW5" s="1687"/>
      <c r="AX5" s="1687"/>
      <c r="AY5" s="1687"/>
      <c r="AZ5" s="1687"/>
      <c r="BA5" s="1687"/>
      <c r="BB5" s="1687"/>
      <c r="BC5" s="4"/>
      <c r="BD5" s="4"/>
      <c r="BE5" s="4"/>
    </row>
    <row r="6" spans="1:57" s="3" customFormat="1" ht="47.25" customHeight="1">
      <c r="A6" s="1701" t="s">
        <v>359</v>
      </c>
      <c r="B6" s="1701"/>
      <c r="C6" s="1701"/>
      <c r="D6" s="1701"/>
      <c r="E6" s="1701"/>
      <c r="F6" s="1701"/>
      <c r="G6" s="1701"/>
      <c r="H6" s="1701"/>
      <c r="I6" s="1701"/>
      <c r="J6" s="1701"/>
      <c r="K6" s="1701"/>
      <c r="L6" s="1701"/>
      <c r="M6" s="1701"/>
      <c r="N6" s="1701"/>
      <c r="O6" s="1701"/>
      <c r="Q6" s="1671" t="s">
        <v>534</v>
      </c>
      <c r="R6" s="1672"/>
      <c r="S6" s="1672"/>
      <c r="T6" s="1672"/>
      <c r="U6" s="1672"/>
      <c r="V6" s="1672"/>
      <c r="W6" s="1672"/>
      <c r="X6" s="1672"/>
      <c r="Y6" s="1672"/>
      <c r="Z6" s="1672"/>
      <c r="AA6" s="1672"/>
      <c r="AB6" s="1672"/>
      <c r="AC6" s="1672"/>
      <c r="AD6" s="1672"/>
      <c r="AE6" s="1672"/>
      <c r="AF6" s="1672"/>
      <c r="AG6" s="1672"/>
      <c r="AH6" s="1672"/>
      <c r="AI6" s="1672"/>
      <c r="AJ6" s="1672"/>
      <c r="AK6" s="1672"/>
      <c r="AL6" s="1672"/>
      <c r="AM6" s="1672"/>
      <c r="AN6" s="1672"/>
      <c r="AO6" s="1672"/>
      <c r="AP6" s="1688" t="s">
        <v>537</v>
      </c>
      <c r="AQ6" s="1688"/>
      <c r="AR6" s="1688"/>
      <c r="AS6" s="1688"/>
      <c r="AT6" s="1688"/>
      <c r="AU6" s="1688"/>
      <c r="AV6" s="1688"/>
      <c r="AW6" s="1688"/>
      <c r="AX6" s="1688"/>
      <c r="AY6" s="1688"/>
      <c r="AZ6" s="1688"/>
      <c r="BA6" s="1688"/>
      <c r="BB6" s="1688"/>
      <c r="BC6" s="65"/>
      <c r="BD6" s="65"/>
      <c r="BE6" s="65"/>
    </row>
    <row r="7" spans="1:57" s="3" customFormat="1" ht="24" customHeight="1">
      <c r="A7" s="478"/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6"/>
      <c r="Q7" s="1672" t="s">
        <v>533</v>
      </c>
      <c r="R7" s="1672"/>
      <c r="S7" s="1672"/>
      <c r="T7" s="1672"/>
      <c r="U7" s="1672"/>
      <c r="V7" s="1672"/>
      <c r="W7" s="1672"/>
      <c r="X7" s="1672"/>
      <c r="Y7" s="1672"/>
      <c r="Z7" s="1672"/>
      <c r="AA7" s="1672"/>
      <c r="AB7" s="1672"/>
      <c r="AC7" s="1672"/>
      <c r="AD7" s="1672"/>
      <c r="AE7" s="1672"/>
      <c r="AF7" s="1672"/>
      <c r="AG7" s="1672"/>
      <c r="AH7" s="1672"/>
      <c r="AI7" s="1672"/>
      <c r="AJ7" s="1672"/>
      <c r="AK7" s="1672"/>
      <c r="AL7" s="1672"/>
      <c r="AM7" s="1672"/>
      <c r="AN7" s="1672"/>
      <c r="AO7" s="1672"/>
      <c r="AP7" s="1688"/>
      <c r="AQ7" s="1688"/>
      <c r="AR7" s="1688"/>
      <c r="AS7" s="1688"/>
      <c r="AT7" s="1688"/>
      <c r="AU7" s="1688"/>
      <c r="AV7" s="1688"/>
      <c r="AW7" s="1688"/>
      <c r="AX7" s="1688"/>
      <c r="AY7" s="1688"/>
      <c r="AZ7" s="1688"/>
      <c r="BA7" s="1688"/>
      <c r="BB7" s="1688"/>
      <c r="BC7" s="66"/>
      <c r="BD7" s="66"/>
      <c r="BE7" s="66"/>
    </row>
    <row r="8" spans="1:57" s="3" customFormat="1" ht="24" customHeight="1">
      <c r="A8" s="1709" t="s">
        <v>0</v>
      </c>
      <c r="B8" s="1709"/>
      <c r="C8" s="1709"/>
      <c r="D8" s="1709"/>
      <c r="E8" s="1709"/>
      <c r="F8" s="1709"/>
      <c r="G8" s="1709"/>
      <c r="H8" s="1709"/>
      <c r="I8" s="1709"/>
      <c r="J8" s="1709"/>
      <c r="K8" s="1709"/>
      <c r="L8" s="1709"/>
      <c r="M8" s="1709"/>
      <c r="N8" s="1709"/>
      <c r="O8" s="1709"/>
      <c r="Q8" s="1672" t="s">
        <v>535</v>
      </c>
      <c r="R8" s="1672"/>
      <c r="S8" s="1672"/>
      <c r="T8" s="1672"/>
      <c r="U8" s="1672"/>
      <c r="V8" s="1672"/>
      <c r="W8" s="1672"/>
      <c r="X8" s="1672"/>
      <c r="Y8" s="1672"/>
      <c r="Z8" s="1672"/>
      <c r="AA8" s="1672"/>
      <c r="AB8" s="1672"/>
      <c r="AC8" s="1672"/>
      <c r="AD8" s="1672"/>
      <c r="AE8" s="1672"/>
      <c r="AF8" s="1672"/>
      <c r="AG8" s="1672"/>
      <c r="AH8" s="1672"/>
      <c r="AI8" s="1672"/>
      <c r="AJ8" s="1672"/>
      <c r="AK8" s="1672"/>
      <c r="AL8" s="1672"/>
      <c r="AM8" s="1672"/>
      <c r="AN8" s="1672"/>
      <c r="AO8" s="1672"/>
      <c r="AP8" s="1688"/>
      <c r="AQ8" s="1688"/>
      <c r="AR8" s="1688"/>
      <c r="AS8" s="1688"/>
      <c r="AT8" s="1688"/>
      <c r="AU8" s="1688"/>
      <c r="AV8" s="1688"/>
      <c r="AW8" s="1688"/>
      <c r="AX8" s="1688"/>
      <c r="AY8" s="1688"/>
      <c r="AZ8" s="1688"/>
      <c r="BA8" s="1688"/>
      <c r="BB8" s="1688"/>
      <c r="BC8" s="383"/>
      <c r="BD8" s="383"/>
      <c r="BE8" s="383"/>
    </row>
    <row r="9" spans="1:57" s="3" customFormat="1" ht="25.5" customHeight="1">
      <c r="A9" s="1700" t="s">
        <v>317</v>
      </c>
      <c r="B9" s="1700"/>
      <c r="C9" s="1700"/>
      <c r="D9" s="1700"/>
      <c r="E9" s="1700"/>
      <c r="F9" s="1700"/>
      <c r="G9" s="1700"/>
      <c r="H9" s="1700"/>
      <c r="I9" s="1700"/>
      <c r="J9" s="1700"/>
      <c r="K9" s="1700"/>
      <c r="L9" s="1700"/>
      <c r="M9" s="1700"/>
      <c r="N9" s="1700"/>
      <c r="O9" s="1700"/>
      <c r="Q9" s="1672" t="s">
        <v>536</v>
      </c>
      <c r="R9" s="1672"/>
      <c r="S9" s="1672"/>
      <c r="T9" s="1672"/>
      <c r="U9" s="1672"/>
      <c r="V9" s="1672"/>
      <c r="W9" s="1672"/>
      <c r="X9" s="1672"/>
      <c r="Y9" s="1672"/>
      <c r="Z9" s="1672"/>
      <c r="AA9" s="1672"/>
      <c r="AB9" s="1672"/>
      <c r="AC9" s="1672"/>
      <c r="AD9" s="1672"/>
      <c r="AE9" s="1672"/>
      <c r="AF9" s="1672"/>
      <c r="AG9" s="1672"/>
      <c r="AH9" s="1672"/>
      <c r="AI9" s="1672"/>
      <c r="AJ9" s="1672"/>
      <c r="AK9" s="1672"/>
      <c r="AL9" s="1672"/>
      <c r="AM9" s="1672"/>
      <c r="AN9" s="1672"/>
      <c r="AO9" s="1672"/>
      <c r="AP9" s="1679" t="s">
        <v>562</v>
      </c>
      <c r="AQ9" s="1679"/>
      <c r="AR9" s="1679"/>
      <c r="AS9" s="1679"/>
      <c r="AT9" s="1679"/>
      <c r="AU9" s="1679"/>
      <c r="AV9" s="1679"/>
      <c r="AW9" s="1679"/>
      <c r="AX9" s="1679"/>
      <c r="AY9" s="1679"/>
      <c r="AZ9" s="1679"/>
      <c r="BA9" s="1679"/>
      <c r="BB9" s="1679"/>
      <c r="BC9" s="383"/>
      <c r="BD9" s="383"/>
      <c r="BE9" s="383"/>
    </row>
    <row r="10" spans="17:57" s="3" customFormat="1" ht="24" customHeight="1">
      <c r="Q10" s="1691"/>
      <c r="R10" s="1691"/>
      <c r="S10" s="1691"/>
      <c r="T10" s="1691"/>
      <c r="U10" s="1691"/>
      <c r="V10" s="1691"/>
      <c r="W10" s="1691"/>
      <c r="X10" s="1691"/>
      <c r="Y10" s="1691"/>
      <c r="Z10" s="1691"/>
      <c r="AA10" s="1691"/>
      <c r="AB10" s="1691"/>
      <c r="AC10" s="1691"/>
      <c r="AD10" s="1691"/>
      <c r="AE10" s="1691"/>
      <c r="AF10" s="1691"/>
      <c r="AG10" s="1691"/>
      <c r="AH10" s="1691"/>
      <c r="AI10" s="1691"/>
      <c r="AJ10" s="1691"/>
      <c r="AK10" s="1691"/>
      <c r="AL10" s="1691"/>
      <c r="AM10" s="1691"/>
      <c r="AN10" s="1691"/>
      <c r="AO10" s="1691"/>
      <c r="BC10" s="4"/>
      <c r="BD10" s="4"/>
      <c r="BE10" s="4"/>
    </row>
    <row r="11" spans="17:57" s="3" customFormat="1" ht="24" customHeight="1">
      <c r="Q11" s="1678" t="s">
        <v>559</v>
      </c>
      <c r="R11" s="1678"/>
      <c r="S11" s="1678"/>
      <c r="T11" s="1678"/>
      <c r="U11" s="1678"/>
      <c r="V11" s="1678"/>
      <c r="W11" s="1678"/>
      <c r="X11" s="1678"/>
      <c r="Y11" s="1678"/>
      <c r="Z11" s="1678"/>
      <c r="AA11" s="1678"/>
      <c r="AB11" s="1678"/>
      <c r="AC11" s="1678"/>
      <c r="AD11" s="1678"/>
      <c r="AE11" s="1678"/>
      <c r="AF11" s="1678"/>
      <c r="AG11" s="1678"/>
      <c r="AH11" s="1678"/>
      <c r="AI11" s="1678"/>
      <c r="AJ11" s="1678"/>
      <c r="AK11" s="1678"/>
      <c r="AL11" s="1678"/>
      <c r="AM11" s="1678"/>
      <c r="AN11" s="1678"/>
      <c r="AO11" s="1678"/>
      <c r="AP11" s="384"/>
      <c r="AQ11" s="384"/>
      <c r="AR11" s="384"/>
      <c r="AS11" s="384"/>
      <c r="AT11" s="384"/>
      <c r="AU11" s="384"/>
      <c r="AV11" s="384"/>
      <c r="AW11" s="384"/>
      <c r="AX11" s="384"/>
      <c r="AY11" s="384"/>
      <c r="AZ11" s="384"/>
      <c r="BA11" s="384"/>
      <c r="BB11" s="384"/>
      <c r="BC11" s="4"/>
      <c r="BD11" s="4"/>
      <c r="BE11" s="4"/>
    </row>
    <row r="12" spans="17:57" s="3" customFormat="1" ht="24" customHeight="1">
      <c r="Q12" s="1684"/>
      <c r="R12" s="1685"/>
      <c r="S12" s="1685"/>
      <c r="T12" s="1685"/>
      <c r="U12" s="1685"/>
      <c r="V12" s="1685"/>
      <c r="W12" s="1685"/>
      <c r="X12" s="1685"/>
      <c r="Y12" s="1685"/>
      <c r="Z12" s="1685"/>
      <c r="AA12" s="1685"/>
      <c r="AB12" s="1685"/>
      <c r="AC12" s="1685"/>
      <c r="AD12" s="1685"/>
      <c r="AE12" s="1685"/>
      <c r="AF12" s="1685"/>
      <c r="AG12" s="1685"/>
      <c r="AH12" s="1685"/>
      <c r="AI12" s="1685"/>
      <c r="AJ12" s="1685"/>
      <c r="AK12" s="1685"/>
      <c r="AL12" s="1685"/>
      <c r="AM12" s="1685"/>
      <c r="AN12" s="1685"/>
      <c r="AO12" s="1685"/>
      <c r="AP12" s="4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4"/>
      <c r="BD12" s="4"/>
      <c r="BE12" s="4"/>
    </row>
    <row r="13" spans="17:57" s="3" customFormat="1" ht="24" customHeight="1">
      <c r="Q13" s="1673"/>
      <c r="R13" s="1673"/>
      <c r="S13" s="1673"/>
      <c r="T13" s="1673"/>
      <c r="U13" s="1673"/>
      <c r="V13" s="1673"/>
      <c r="W13" s="1673"/>
      <c r="X13" s="1673"/>
      <c r="Y13" s="1673"/>
      <c r="Z13" s="1673"/>
      <c r="AA13" s="1673"/>
      <c r="AB13" s="1673"/>
      <c r="AC13" s="1673"/>
      <c r="AD13" s="1673"/>
      <c r="AE13" s="1673"/>
      <c r="AF13" s="1673"/>
      <c r="AG13" s="1673"/>
      <c r="AH13" s="1673"/>
      <c r="AI13" s="1673"/>
      <c r="AJ13" s="1673"/>
      <c r="AK13" s="1673"/>
      <c r="AL13" s="1673"/>
      <c r="AM13" s="1673"/>
      <c r="AN13" s="1673"/>
      <c r="AO13" s="1673"/>
      <c r="AP13" s="1686"/>
      <c r="AQ13" s="1686"/>
      <c r="AR13" s="1686"/>
      <c r="AS13" s="1686"/>
      <c r="AT13" s="1686"/>
      <c r="AU13" s="1686"/>
      <c r="AV13" s="1686"/>
      <c r="AW13" s="1686"/>
      <c r="AX13" s="1686"/>
      <c r="AY13" s="1686"/>
      <c r="AZ13" s="1686"/>
      <c r="BA13" s="1686"/>
      <c r="BB13" s="1686"/>
      <c r="BC13" s="1686"/>
      <c r="BD13" s="1686"/>
      <c r="BE13" s="1686"/>
    </row>
    <row r="14" spans="17:57" s="3" customFormat="1" ht="33" customHeight="1"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4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</row>
    <row r="15" spans="1:57" s="3" customFormat="1" ht="31.5" customHeight="1" thickBot="1">
      <c r="A15" s="1677" t="s">
        <v>96</v>
      </c>
      <c r="B15" s="1677"/>
      <c r="C15" s="1677"/>
      <c r="D15" s="1677"/>
      <c r="E15" s="1677"/>
      <c r="F15" s="1677"/>
      <c r="G15" s="1677"/>
      <c r="H15" s="1677"/>
      <c r="I15" s="1677"/>
      <c r="J15" s="1677"/>
      <c r="K15" s="1677"/>
      <c r="L15" s="1677"/>
      <c r="M15" s="1677"/>
      <c r="N15" s="1677"/>
      <c r="O15" s="1677"/>
      <c r="P15" s="1677"/>
      <c r="Q15" s="1677"/>
      <c r="R15" s="1677"/>
      <c r="S15" s="1677"/>
      <c r="T15" s="1677"/>
      <c r="U15" s="1677"/>
      <c r="V15" s="1677"/>
      <c r="W15" s="1677"/>
      <c r="X15" s="1677"/>
      <c r="Y15" s="1677"/>
      <c r="Z15" s="1677"/>
      <c r="AA15" s="1677"/>
      <c r="AB15" s="1677"/>
      <c r="AC15" s="1677"/>
      <c r="AD15" s="1677"/>
      <c r="AE15" s="1677"/>
      <c r="AF15" s="1677"/>
      <c r="AG15" s="1677"/>
      <c r="AH15" s="1677"/>
      <c r="AI15" s="1677"/>
      <c r="AJ15" s="1677"/>
      <c r="AK15" s="1677"/>
      <c r="AL15" s="1677"/>
      <c r="AM15" s="1677"/>
      <c r="AN15" s="1677"/>
      <c r="AO15" s="1677"/>
      <c r="AP15" s="1677"/>
      <c r="AQ15" s="1677"/>
      <c r="AR15" s="1677"/>
      <c r="AS15" s="1677"/>
      <c r="AT15" s="1677"/>
      <c r="AU15" s="1677"/>
      <c r="AV15" s="1677"/>
      <c r="AW15" s="1677"/>
      <c r="AX15" s="1677"/>
      <c r="AY15" s="1677"/>
      <c r="AZ15" s="1677"/>
      <c r="BA15" s="1677"/>
      <c r="BB15" s="1220"/>
      <c r="BC15" s="1220"/>
      <c r="BD15" s="1220"/>
      <c r="BE15" s="1220"/>
    </row>
    <row r="16" spans="1:57" ht="18" customHeight="1" thickBot="1">
      <c r="A16" s="1697" t="s">
        <v>3</v>
      </c>
      <c r="B16" s="1703" t="s">
        <v>4</v>
      </c>
      <c r="C16" s="1695"/>
      <c r="D16" s="1695"/>
      <c r="E16" s="1704"/>
      <c r="F16" s="1694" t="s">
        <v>5</v>
      </c>
      <c r="G16" s="1695"/>
      <c r="H16" s="1695"/>
      <c r="I16" s="1696"/>
      <c r="J16" s="1680" t="s">
        <v>6</v>
      </c>
      <c r="K16" s="1665"/>
      <c r="L16" s="1665"/>
      <c r="M16" s="1681"/>
      <c r="N16" s="1664" t="s">
        <v>7</v>
      </c>
      <c r="O16" s="1665"/>
      <c r="P16" s="1665"/>
      <c r="Q16" s="1665"/>
      <c r="R16" s="1665"/>
      <c r="S16" s="1666" t="s">
        <v>8</v>
      </c>
      <c r="T16" s="1667"/>
      <c r="U16" s="1667"/>
      <c r="V16" s="1667"/>
      <c r="W16" s="1668"/>
      <c r="X16" s="1667" t="s">
        <v>9</v>
      </c>
      <c r="Y16" s="1667"/>
      <c r="Z16" s="1667"/>
      <c r="AA16" s="1667"/>
      <c r="AB16" s="1666" t="s">
        <v>10</v>
      </c>
      <c r="AC16" s="1667"/>
      <c r="AD16" s="1667"/>
      <c r="AE16" s="1668"/>
      <c r="AF16" s="1702" t="s">
        <v>11</v>
      </c>
      <c r="AG16" s="1702"/>
      <c r="AH16" s="1702"/>
      <c r="AI16" s="1702"/>
      <c r="AJ16" s="1666" t="s">
        <v>12</v>
      </c>
      <c r="AK16" s="1667"/>
      <c r="AL16" s="1667"/>
      <c r="AM16" s="1667"/>
      <c r="AN16" s="1668"/>
      <c r="AO16" s="1705" t="s">
        <v>13</v>
      </c>
      <c r="AP16" s="1706"/>
      <c r="AQ16" s="1706"/>
      <c r="AR16" s="1707"/>
      <c r="AS16" s="1667" t="s">
        <v>14</v>
      </c>
      <c r="AT16" s="1667"/>
      <c r="AU16" s="1667"/>
      <c r="AV16" s="1667"/>
      <c r="AW16" s="1668"/>
      <c r="AX16" s="1674" t="s">
        <v>15</v>
      </c>
      <c r="AY16" s="1675"/>
      <c r="AZ16" s="1675"/>
      <c r="BA16" s="1676"/>
      <c r="BB16" s="1708"/>
      <c r="BC16" s="1708"/>
      <c r="BD16" s="1708"/>
      <c r="BE16" s="1708"/>
    </row>
    <row r="17" spans="1:57" s="7" customFormat="1" ht="20.25" customHeight="1" thickBot="1">
      <c r="A17" s="1698"/>
      <c r="B17" s="1190">
        <v>1</v>
      </c>
      <c r="C17" s="1176">
        <v>2</v>
      </c>
      <c r="D17" s="1176">
        <v>3</v>
      </c>
      <c r="E17" s="1191">
        <v>4</v>
      </c>
      <c r="F17" s="1183">
        <v>5</v>
      </c>
      <c r="G17" s="1176">
        <v>6</v>
      </c>
      <c r="H17" s="1176">
        <v>7</v>
      </c>
      <c r="I17" s="1177">
        <v>8</v>
      </c>
      <c r="J17" s="1197">
        <v>9</v>
      </c>
      <c r="K17" s="1178">
        <v>10</v>
      </c>
      <c r="L17" s="1178">
        <v>11</v>
      </c>
      <c r="M17" s="1179">
        <v>12</v>
      </c>
      <c r="N17" s="1180">
        <v>13</v>
      </c>
      <c r="O17" s="1178">
        <v>14</v>
      </c>
      <c r="P17" s="1181">
        <v>15</v>
      </c>
      <c r="Q17" s="1182">
        <v>16</v>
      </c>
      <c r="R17" s="1184">
        <v>17</v>
      </c>
      <c r="S17" s="1200">
        <v>18</v>
      </c>
      <c r="T17" s="1201">
        <v>19</v>
      </c>
      <c r="U17" s="1201">
        <v>20</v>
      </c>
      <c r="V17" s="1201">
        <v>21</v>
      </c>
      <c r="W17" s="1202">
        <v>22</v>
      </c>
      <c r="X17" s="1183">
        <v>23</v>
      </c>
      <c r="Y17" s="1176">
        <v>24</v>
      </c>
      <c r="Z17" s="1176">
        <v>25</v>
      </c>
      <c r="AA17" s="1177">
        <v>26</v>
      </c>
      <c r="AB17" s="1190">
        <v>27</v>
      </c>
      <c r="AC17" s="1176">
        <v>28</v>
      </c>
      <c r="AD17" s="1176">
        <v>29</v>
      </c>
      <c r="AE17" s="1191">
        <v>30</v>
      </c>
      <c r="AF17" s="1181">
        <v>31</v>
      </c>
      <c r="AG17" s="1182">
        <v>32</v>
      </c>
      <c r="AH17" s="1182">
        <v>33</v>
      </c>
      <c r="AI17" s="1184">
        <v>34</v>
      </c>
      <c r="AJ17" s="1190">
        <v>35</v>
      </c>
      <c r="AK17" s="1176">
        <v>36</v>
      </c>
      <c r="AL17" s="1176">
        <v>37</v>
      </c>
      <c r="AM17" s="1176">
        <v>38</v>
      </c>
      <c r="AN17" s="1191">
        <v>39</v>
      </c>
      <c r="AO17" s="1204">
        <v>40</v>
      </c>
      <c r="AP17" s="1182">
        <v>41</v>
      </c>
      <c r="AQ17" s="1182">
        <v>42</v>
      </c>
      <c r="AR17" s="1205">
        <v>43</v>
      </c>
      <c r="AS17" s="1183">
        <v>44</v>
      </c>
      <c r="AT17" s="1176">
        <v>45</v>
      </c>
      <c r="AU17" s="1176">
        <v>46</v>
      </c>
      <c r="AV17" s="1176">
        <v>47</v>
      </c>
      <c r="AW17" s="1191">
        <v>48</v>
      </c>
      <c r="AX17" s="1206">
        <v>49</v>
      </c>
      <c r="AY17" s="281">
        <v>50</v>
      </c>
      <c r="AZ17" s="281">
        <v>51</v>
      </c>
      <c r="BA17" s="1174">
        <v>52</v>
      </c>
      <c r="BB17" s="27"/>
      <c r="BC17" s="27"/>
      <c r="BD17" s="27"/>
      <c r="BE17" s="27"/>
    </row>
    <row r="18" spans="1:57" ht="24.75" customHeight="1">
      <c r="A18" s="1187">
        <v>1</v>
      </c>
      <c r="B18" s="328" t="s">
        <v>95</v>
      </c>
      <c r="C18" s="320" t="s">
        <v>95</v>
      </c>
      <c r="D18" s="320" t="s">
        <v>95</v>
      </c>
      <c r="E18" s="327" t="s">
        <v>95</v>
      </c>
      <c r="F18" s="1198" t="s">
        <v>95</v>
      </c>
      <c r="G18" s="320" t="s">
        <v>95</v>
      </c>
      <c r="H18" s="320" t="s">
        <v>95</v>
      </c>
      <c r="I18" s="529" t="s">
        <v>95</v>
      </c>
      <c r="J18" s="328" t="s">
        <v>95</v>
      </c>
      <c r="K18" s="320" t="s">
        <v>95</v>
      </c>
      <c r="L18" s="320" t="s">
        <v>95</v>
      </c>
      <c r="M18" s="327" t="s">
        <v>95</v>
      </c>
      <c r="N18" s="1198" t="s">
        <v>95</v>
      </c>
      <c r="O18" s="320" t="s">
        <v>95</v>
      </c>
      <c r="P18" s="320" t="s">
        <v>95</v>
      </c>
      <c r="Q18" s="1221" t="s">
        <v>16</v>
      </c>
      <c r="R18" s="1222" t="s">
        <v>339</v>
      </c>
      <c r="S18" s="1223" t="s">
        <v>17</v>
      </c>
      <c r="T18" s="320" t="s">
        <v>95</v>
      </c>
      <c r="U18" s="320" t="s">
        <v>95</v>
      </c>
      <c r="V18" s="320" t="s">
        <v>95</v>
      </c>
      <c r="W18" s="327" t="s">
        <v>95</v>
      </c>
      <c r="X18" s="1198" t="s">
        <v>95</v>
      </c>
      <c r="Y18" s="320" t="s">
        <v>95</v>
      </c>
      <c r="Z18" s="320" t="s">
        <v>95</v>
      </c>
      <c r="AA18" s="529" t="s">
        <v>95</v>
      </c>
      <c r="AB18" s="328" t="s">
        <v>95</v>
      </c>
      <c r="AC18" s="1221" t="s">
        <v>338</v>
      </c>
      <c r="AD18" s="320" t="s">
        <v>18</v>
      </c>
      <c r="AE18" s="327" t="s">
        <v>18</v>
      </c>
      <c r="AF18" s="1198" t="s">
        <v>95</v>
      </c>
      <c r="AG18" s="320" t="s">
        <v>95</v>
      </c>
      <c r="AH18" s="320" t="s">
        <v>95</v>
      </c>
      <c r="AI18" s="529" t="s">
        <v>95</v>
      </c>
      <c r="AJ18" s="328" t="s">
        <v>95</v>
      </c>
      <c r="AK18" s="320" t="s">
        <v>95</v>
      </c>
      <c r="AL18" s="320" t="s">
        <v>95</v>
      </c>
      <c r="AM18" s="320" t="s">
        <v>95</v>
      </c>
      <c r="AN18" s="327" t="s">
        <v>95</v>
      </c>
      <c r="AO18" s="328" t="s">
        <v>95</v>
      </c>
      <c r="AP18" s="1207" t="s">
        <v>16</v>
      </c>
      <c r="AQ18" s="1207" t="s">
        <v>16</v>
      </c>
      <c r="AR18" s="1209" t="s">
        <v>16</v>
      </c>
      <c r="AS18" s="1212" t="s">
        <v>17</v>
      </c>
      <c r="AT18" s="1207" t="s">
        <v>17</v>
      </c>
      <c r="AU18" s="1207" t="s">
        <v>17</v>
      </c>
      <c r="AV18" s="1207" t="s">
        <v>17</v>
      </c>
      <c r="AW18" s="1208" t="s">
        <v>17</v>
      </c>
      <c r="AX18" s="1213" t="s">
        <v>17</v>
      </c>
      <c r="AY18" s="1214" t="s">
        <v>17</v>
      </c>
      <c r="AZ18" s="1214" t="s">
        <v>17</v>
      </c>
      <c r="BA18" s="1215" t="s">
        <v>17</v>
      </c>
      <c r="BB18" s="5"/>
      <c r="BC18" s="5"/>
      <c r="BD18" s="5"/>
      <c r="BE18" s="5"/>
    </row>
    <row r="19" spans="1:57" ht="24.75" customHeight="1" thickBot="1">
      <c r="A19" s="1188">
        <v>2</v>
      </c>
      <c r="B19" s="1192" t="s">
        <v>205</v>
      </c>
      <c r="C19" s="181" t="s">
        <v>205</v>
      </c>
      <c r="D19" s="181" t="s">
        <v>205</v>
      </c>
      <c r="E19" s="1193" t="s">
        <v>205</v>
      </c>
      <c r="F19" s="1185" t="s">
        <v>205</v>
      </c>
      <c r="G19" s="181" t="s">
        <v>205</v>
      </c>
      <c r="H19" s="181" t="s">
        <v>205</v>
      </c>
      <c r="I19" s="1195" t="s">
        <v>205</v>
      </c>
      <c r="J19" s="1192" t="s">
        <v>205</v>
      </c>
      <c r="K19" s="181" t="s">
        <v>205</v>
      </c>
      <c r="L19" s="181" t="s">
        <v>205</v>
      </c>
      <c r="M19" s="1193" t="s">
        <v>205</v>
      </c>
      <c r="N19" s="1185" t="s">
        <v>205</v>
      </c>
      <c r="O19" s="181" t="s">
        <v>205</v>
      </c>
      <c r="P19" s="181" t="s">
        <v>205</v>
      </c>
      <c r="Q19" s="181" t="s">
        <v>16</v>
      </c>
      <c r="R19" s="1195" t="s">
        <v>339</v>
      </c>
      <c r="S19" s="1192" t="s">
        <v>17</v>
      </c>
      <c r="T19" s="169" t="s">
        <v>95</v>
      </c>
      <c r="U19" s="169" t="s">
        <v>95</v>
      </c>
      <c r="V19" s="169" t="s">
        <v>95</v>
      </c>
      <c r="W19" s="1007" t="s">
        <v>95</v>
      </c>
      <c r="X19" s="1199" t="s">
        <v>95</v>
      </c>
      <c r="Y19" s="169" t="s">
        <v>95</v>
      </c>
      <c r="Z19" s="169" t="s">
        <v>95</v>
      </c>
      <c r="AA19" s="1203" t="s">
        <v>95</v>
      </c>
      <c r="AB19" s="1006" t="s">
        <v>95</v>
      </c>
      <c r="AC19" s="181" t="s">
        <v>338</v>
      </c>
      <c r="AD19" s="169" t="s">
        <v>18</v>
      </c>
      <c r="AE19" s="1007" t="s">
        <v>18</v>
      </c>
      <c r="AF19" s="1199" t="s">
        <v>95</v>
      </c>
      <c r="AG19" s="169" t="s">
        <v>95</v>
      </c>
      <c r="AH19" s="169" t="s">
        <v>95</v>
      </c>
      <c r="AI19" s="1203" t="s">
        <v>95</v>
      </c>
      <c r="AJ19" s="1006" t="s">
        <v>95</v>
      </c>
      <c r="AK19" s="169" t="s">
        <v>95</v>
      </c>
      <c r="AL19" s="169" t="s">
        <v>95</v>
      </c>
      <c r="AM19" s="169" t="s">
        <v>95</v>
      </c>
      <c r="AN19" s="1007" t="s">
        <v>95</v>
      </c>
      <c r="AO19" s="1006" t="s">
        <v>95</v>
      </c>
      <c r="AP19" s="1210" t="s">
        <v>16</v>
      </c>
      <c r="AQ19" s="1210" t="s">
        <v>16</v>
      </c>
      <c r="AR19" s="1211" t="s">
        <v>16</v>
      </c>
      <c r="AS19" s="1186" t="s">
        <v>18</v>
      </c>
      <c r="AT19" s="1175" t="s">
        <v>18</v>
      </c>
      <c r="AU19" s="1175" t="s">
        <v>17</v>
      </c>
      <c r="AV19" s="1175" t="s">
        <v>17</v>
      </c>
      <c r="AW19" s="1196" t="s">
        <v>17</v>
      </c>
      <c r="AX19" s="1216" t="s">
        <v>17</v>
      </c>
      <c r="AY19" s="1217" t="s">
        <v>17</v>
      </c>
      <c r="AZ19" s="1217" t="s">
        <v>17</v>
      </c>
      <c r="BA19" s="1218" t="s">
        <v>17</v>
      </c>
      <c r="BB19" s="5"/>
      <c r="BC19" s="5"/>
      <c r="BD19" s="5"/>
      <c r="BE19" s="5"/>
    </row>
    <row r="20" spans="1:57" ht="24.75" customHeight="1" thickBot="1">
      <c r="A20" s="1189">
        <v>3</v>
      </c>
      <c r="B20" s="1224" t="s">
        <v>205</v>
      </c>
      <c r="C20" s="1225" t="s">
        <v>205</v>
      </c>
      <c r="D20" s="1225" t="s">
        <v>205</v>
      </c>
      <c r="E20" s="1226" t="s">
        <v>205</v>
      </c>
      <c r="F20" s="1227" t="s">
        <v>205</v>
      </c>
      <c r="G20" s="1225" t="s">
        <v>205</v>
      </c>
      <c r="H20" s="1225" t="s">
        <v>205</v>
      </c>
      <c r="I20" s="1228" t="s">
        <v>205</v>
      </c>
      <c r="J20" s="1224" t="s">
        <v>205</v>
      </c>
      <c r="K20" s="1225" t="s">
        <v>205</v>
      </c>
      <c r="L20" s="1225" t="s">
        <v>205</v>
      </c>
      <c r="M20" s="1226" t="s">
        <v>205</v>
      </c>
      <c r="N20" s="1227" t="s">
        <v>205</v>
      </c>
      <c r="O20" s="1225" t="s">
        <v>205</v>
      </c>
      <c r="P20" s="1225" t="s">
        <v>205</v>
      </c>
      <c r="Q20" s="1225" t="s">
        <v>16</v>
      </c>
      <c r="R20" s="1228" t="s">
        <v>339</v>
      </c>
      <c r="S20" s="1224" t="s">
        <v>17</v>
      </c>
      <c r="T20" s="1225" t="s">
        <v>205</v>
      </c>
      <c r="U20" s="1225" t="s">
        <v>205</v>
      </c>
      <c r="V20" s="1225" t="s">
        <v>205</v>
      </c>
      <c r="W20" s="1226" t="s">
        <v>205</v>
      </c>
      <c r="X20" s="1227" t="s">
        <v>205</v>
      </c>
      <c r="Y20" s="1225" t="s">
        <v>205</v>
      </c>
      <c r="Z20" s="1225" t="s">
        <v>205</v>
      </c>
      <c r="AA20" s="1228" t="s">
        <v>205</v>
      </c>
      <c r="AB20" s="1224" t="s">
        <v>205</v>
      </c>
      <c r="AC20" s="1225" t="s">
        <v>338</v>
      </c>
      <c r="AD20" s="1225" t="s">
        <v>18</v>
      </c>
      <c r="AE20" s="1226" t="s">
        <v>18</v>
      </c>
      <c r="AF20" s="1227" t="s">
        <v>97</v>
      </c>
      <c r="AG20" s="1225" t="s">
        <v>97</v>
      </c>
      <c r="AH20" s="1225" t="s">
        <v>97</v>
      </c>
      <c r="AI20" s="1228" t="s">
        <v>97</v>
      </c>
      <c r="AJ20" s="1224" t="s">
        <v>97</v>
      </c>
      <c r="AK20" s="1225" t="s">
        <v>98</v>
      </c>
      <c r="AL20" s="1225" t="s">
        <v>98</v>
      </c>
      <c r="AM20" s="1225" t="s">
        <v>98</v>
      </c>
      <c r="AN20" s="1226" t="s">
        <v>16</v>
      </c>
      <c r="AO20" s="1224" t="s">
        <v>19</v>
      </c>
      <c r="AP20" s="1175" t="s">
        <v>19</v>
      </c>
      <c r="AQ20" s="1175" t="s">
        <v>19</v>
      </c>
      <c r="AR20" s="1194" t="s">
        <v>99</v>
      </c>
      <c r="AS20" s="1661" t="s">
        <v>73</v>
      </c>
      <c r="AT20" s="1662"/>
      <c r="AU20" s="1662"/>
      <c r="AV20" s="1662"/>
      <c r="AW20" s="1662"/>
      <c r="AX20" s="1662"/>
      <c r="AY20" s="1662"/>
      <c r="AZ20" s="1662"/>
      <c r="BA20" s="1663"/>
      <c r="BB20" s="5"/>
      <c r="BC20" s="28"/>
      <c r="BD20" s="5"/>
      <c r="BE20" s="28"/>
    </row>
    <row r="21" spans="1:57" s="9" customFormat="1" ht="18.75">
      <c r="A21" s="1682" t="s">
        <v>540</v>
      </c>
      <c r="B21" s="1682"/>
      <c r="C21" s="1682"/>
      <c r="D21" s="1682"/>
      <c r="E21" s="1682"/>
      <c r="F21" s="1682"/>
      <c r="G21" s="1682"/>
      <c r="H21" s="1682"/>
      <c r="I21" s="1682"/>
      <c r="J21" s="1683"/>
      <c r="K21" s="1683"/>
      <c r="L21" s="1683"/>
      <c r="M21" s="1683"/>
      <c r="N21" s="1683"/>
      <c r="O21" s="1683"/>
      <c r="P21" s="1683"/>
      <c r="Q21" s="1683"/>
      <c r="R21" s="1683"/>
      <c r="S21" s="1683"/>
      <c r="T21" s="1683"/>
      <c r="U21" s="1683"/>
      <c r="V21" s="1683"/>
      <c r="W21" s="1683"/>
      <c r="X21" s="1683"/>
      <c r="Y21" s="1683"/>
      <c r="Z21" s="1683"/>
      <c r="AA21" s="1683"/>
      <c r="AB21" s="1683"/>
      <c r="AC21" s="1683"/>
      <c r="AD21" s="1683"/>
      <c r="AE21" s="1683"/>
      <c r="AF21" s="1683"/>
      <c r="AG21" s="1683"/>
      <c r="AH21" s="1683"/>
      <c r="AI21" s="1683"/>
      <c r="AJ21" s="1683"/>
      <c r="AK21" s="1683"/>
      <c r="AL21" s="1683"/>
      <c r="AM21" s="1683"/>
      <c r="AN21" s="1683"/>
      <c r="AO21" s="1683"/>
      <c r="AP21" s="1683"/>
      <c r="AQ21" s="1683"/>
      <c r="AR21" s="1683"/>
      <c r="AS21" s="1683"/>
      <c r="AT21" s="1683"/>
      <c r="AU21" s="1683"/>
      <c r="AV21" s="79"/>
      <c r="AW21" s="69"/>
      <c r="AX21" s="69"/>
      <c r="AY21" s="69"/>
      <c r="AZ21" s="69"/>
      <c r="BA21" s="69"/>
      <c r="BB21" s="1"/>
      <c r="BC21" s="1"/>
      <c r="BD21" s="1"/>
      <c r="BE21" s="1"/>
    </row>
    <row r="22" spans="49:53" ht="15.75">
      <c r="AW22" s="69"/>
      <c r="AX22" s="69"/>
      <c r="AY22" s="69"/>
      <c r="AZ22" s="69"/>
      <c r="BA22" s="69"/>
    </row>
    <row r="23" spans="1:53" ht="31.5" customHeight="1">
      <c r="A23" s="1555" t="s">
        <v>543</v>
      </c>
      <c r="B23" s="1555"/>
      <c r="C23" s="1555"/>
      <c r="D23" s="1555"/>
      <c r="E23" s="1555"/>
      <c r="F23" s="1555"/>
      <c r="G23" s="1555"/>
      <c r="H23" s="1555"/>
      <c r="I23" s="1555"/>
      <c r="J23" s="1555"/>
      <c r="K23" s="1555"/>
      <c r="L23" s="1555"/>
      <c r="M23" s="1555"/>
      <c r="N23" s="1555"/>
      <c r="O23" s="1555"/>
      <c r="P23" s="1555"/>
      <c r="Q23" s="1555"/>
      <c r="R23" s="1555"/>
      <c r="S23" s="1555"/>
      <c r="T23" s="1555"/>
      <c r="U23" s="1555"/>
      <c r="V23" s="1555"/>
      <c r="W23" s="1555"/>
      <c r="X23" s="1555"/>
      <c r="Y23" s="1555"/>
      <c r="Z23" s="1219"/>
      <c r="AA23" s="1555" t="s">
        <v>542</v>
      </c>
      <c r="AB23" s="1555"/>
      <c r="AC23" s="1555"/>
      <c r="AD23" s="1555"/>
      <c r="AE23" s="1555"/>
      <c r="AF23" s="1555"/>
      <c r="AG23" s="1555"/>
      <c r="AH23" s="1555"/>
      <c r="AI23" s="1555"/>
      <c r="AJ23" s="1555"/>
      <c r="AK23" s="1555"/>
      <c r="AL23" s="1555"/>
      <c r="AM23" s="1555"/>
      <c r="AN23" s="1555"/>
      <c r="AO23" s="85"/>
      <c r="AP23" s="1555" t="s">
        <v>541</v>
      </c>
      <c r="AQ23" s="1555"/>
      <c r="AR23" s="1555"/>
      <c r="AS23" s="1555"/>
      <c r="AT23" s="1555"/>
      <c r="AU23" s="1555"/>
      <c r="AV23" s="1555"/>
      <c r="AW23" s="1555"/>
      <c r="AX23" s="1555"/>
      <c r="AY23" s="1555"/>
      <c r="AZ23" s="1555"/>
      <c r="BA23" s="1555"/>
    </row>
    <row r="24" spans="1:53" ht="15.75" customHeight="1">
      <c r="A24" s="1614" t="s">
        <v>3</v>
      </c>
      <c r="B24" s="1615"/>
      <c r="C24" s="1642" t="s">
        <v>20</v>
      </c>
      <c r="D24" s="1625"/>
      <c r="E24" s="1625"/>
      <c r="F24" s="1615"/>
      <c r="G24" s="1606" t="s">
        <v>21</v>
      </c>
      <c r="H24" s="1625"/>
      <c r="I24" s="1615"/>
      <c r="J24" s="1606" t="s">
        <v>22</v>
      </c>
      <c r="K24" s="1625"/>
      <c r="L24" s="1625"/>
      <c r="M24" s="1625"/>
      <c r="N24" s="1615"/>
      <c r="O24" s="1606" t="s">
        <v>141</v>
      </c>
      <c r="P24" s="1625"/>
      <c r="Q24" s="1615"/>
      <c r="R24" s="1606" t="s">
        <v>142</v>
      </c>
      <c r="S24" s="1607"/>
      <c r="T24" s="1606" t="s">
        <v>23</v>
      </c>
      <c r="U24" s="1625"/>
      <c r="V24" s="1625"/>
      <c r="W24" s="1615"/>
      <c r="X24" s="1606" t="s">
        <v>111</v>
      </c>
      <c r="Y24" s="1615"/>
      <c r="Z24" s="86"/>
      <c r="AA24" s="1653" t="s">
        <v>143</v>
      </c>
      <c r="AB24" s="1654"/>
      <c r="AC24" s="1654"/>
      <c r="AD24" s="1654"/>
      <c r="AE24" s="1654"/>
      <c r="AF24" s="1654"/>
      <c r="AG24" s="1655"/>
      <c r="AH24" s="1648" t="s">
        <v>337</v>
      </c>
      <c r="AI24" s="1649"/>
      <c r="AJ24" s="1649"/>
      <c r="AK24" s="1642" t="s">
        <v>115</v>
      </c>
      <c r="AL24" s="1643"/>
      <c r="AM24" s="1643"/>
      <c r="AN24" s="1644"/>
      <c r="AO24" s="87"/>
      <c r="AP24" s="1652" t="s">
        <v>123</v>
      </c>
      <c r="AQ24" s="1652"/>
      <c r="AR24" s="1652"/>
      <c r="AS24" s="1648" t="s">
        <v>144</v>
      </c>
      <c r="AT24" s="1560"/>
      <c r="AU24" s="1560"/>
      <c r="AV24" s="1560"/>
      <c r="AW24" s="1560"/>
      <c r="AX24" s="1560"/>
      <c r="AY24" s="1648" t="s">
        <v>337</v>
      </c>
      <c r="AZ24" s="1648"/>
      <c r="BA24" s="1648"/>
    </row>
    <row r="25" spans="1:53" ht="22.5" customHeight="1">
      <c r="A25" s="1616"/>
      <c r="B25" s="1617"/>
      <c r="C25" s="1616"/>
      <c r="D25" s="1626"/>
      <c r="E25" s="1626"/>
      <c r="F25" s="1617"/>
      <c r="G25" s="1616"/>
      <c r="H25" s="1626"/>
      <c r="I25" s="1617"/>
      <c r="J25" s="1616"/>
      <c r="K25" s="1626"/>
      <c r="L25" s="1626"/>
      <c r="M25" s="1626"/>
      <c r="N25" s="1617"/>
      <c r="O25" s="1616"/>
      <c r="P25" s="1626"/>
      <c r="Q25" s="1617"/>
      <c r="R25" s="1608"/>
      <c r="S25" s="1609"/>
      <c r="T25" s="1616"/>
      <c r="U25" s="1626"/>
      <c r="V25" s="1626"/>
      <c r="W25" s="1617"/>
      <c r="X25" s="1616"/>
      <c r="Y25" s="1617"/>
      <c r="Z25" s="86"/>
      <c r="AA25" s="1656"/>
      <c r="AB25" s="1657"/>
      <c r="AC25" s="1657"/>
      <c r="AD25" s="1657"/>
      <c r="AE25" s="1657"/>
      <c r="AF25" s="1657"/>
      <c r="AG25" s="1658"/>
      <c r="AH25" s="1649"/>
      <c r="AI25" s="1649"/>
      <c r="AJ25" s="1649"/>
      <c r="AK25" s="1645"/>
      <c r="AL25" s="1646"/>
      <c r="AM25" s="1646"/>
      <c r="AN25" s="1647"/>
      <c r="AO25" s="87"/>
      <c r="AP25" s="1652"/>
      <c r="AQ25" s="1652"/>
      <c r="AR25" s="1652"/>
      <c r="AS25" s="1560"/>
      <c r="AT25" s="1560"/>
      <c r="AU25" s="1560"/>
      <c r="AV25" s="1560"/>
      <c r="AW25" s="1560"/>
      <c r="AX25" s="1560"/>
      <c r="AY25" s="1648"/>
      <c r="AZ25" s="1648"/>
      <c r="BA25" s="1648"/>
    </row>
    <row r="26" spans="1:53" ht="40.5" customHeight="1">
      <c r="A26" s="1618"/>
      <c r="B26" s="1619"/>
      <c r="C26" s="1618"/>
      <c r="D26" s="1627"/>
      <c r="E26" s="1627"/>
      <c r="F26" s="1619"/>
      <c r="G26" s="1618"/>
      <c r="H26" s="1627"/>
      <c r="I26" s="1619"/>
      <c r="J26" s="1618"/>
      <c r="K26" s="1627"/>
      <c r="L26" s="1627"/>
      <c r="M26" s="1627"/>
      <c r="N26" s="1619"/>
      <c r="O26" s="1618"/>
      <c r="P26" s="1627"/>
      <c r="Q26" s="1619"/>
      <c r="R26" s="1610"/>
      <c r="S26" s="1611"/>
      <c r="T26" s="1618"/>
      <c r="U26" s="1627"/>
      <c r="V26" s="1627"/>
      <c r="W26" s="1619"/>
      <c r="X26" s="1618"/>
      <c r="Y26" s="1619"/>
      <c r="Z26" s="86"/>
      <c r="AA26" s="1669" t="s">
        <v>517</v>
      </c>
      <c r="AB26" s="1640"/>
      <c r="AC26" s="1640"/>
      <c r="AD26" s="1640"/>
      <c r="AE26" s="1640"/>
      <c r="AF26" s="1640"/>
      <c r="AG26" s="1641"/>
      <c r="AH26" s="1569" t="s">
        <v>321</v>
      </c>
      <c r="AI26" s="1659"/>
      <c r="AJ26" s="1660"/>
      <c r="AK26" s="1559">
        <v>2</v>
      </c>
      <c r="AL26" s="1559"/>
      <c r="AM26" s="1559"/>
      <c r="AN26" s="1559"/>
      <c r="AO26" s="87"/>
      <c r="AP26" s="1652"/>
      <c r="AQ26" s="1652"/>
      <c r="AR26" s="1652"/>
      <c r="AS26" s="1560"/>
      <c r="AT26" s="1560"/>
      <c r="AU26" s="1560"/>
      <c r="AV26" s="1560"/>
      <c r="AW26" s="1560"/>
      <c r="AX26" s="1560"/>
      <c r="AY26" s="1648"/>
      <c r="AZ26" s="1648"/>
      <c r="BA26" s="1648"/>
    </row>
    <row r="27" spans="1:53" ht="34.5" customHeight="1">
      <c r="A27" s="1612">
        <v>1</v>
      </c>
      <c r="B27" s="1613"/>
      <c r="C27" s="1620">
        <v>34</v>
      </c>
      <c r="D27" s="1651"/>
      <c r="E27" s="1651"/>
      <c r="F27" s="1613"/>
      <c r="G27" s="1620">
        <v>6</v>
      </c>
      <c r="H27" s="1651"/>
      <c r="I27" s="1613"/>
      <c r="J27" s="1628">
        <v>2</v>
      </c>
      <c r="K27" s="1629"/>
      <c r="L27" s="1629"/>
      <c r="M27" s="1629"/>
      <c r="N27" s="1630"/>
      <c r="O27" s="1628"/>
      <c r="P27" s="1629"/>
      <c r="Q27" s="1630"/>
      <c r="R27" s="1631"/>
      <c r="S27" s="1632"/>
      <c r="T27" s="1620">
        <v>10</v>
      </c>
      <c r="U27" s="1637"/>
      <c r="V27" s="1637"/>
      <c r="W27" s="1638"/>
      <c r="X27" s="1620">
        <f>C27+G27+J27+O27+R27+T27</f>
        <v>52</v>
      </c>
      <c r="Y27" s="1650"/>
      <c r="Z27" s="86"/>
      <c r="AA27" s="1669" t="s">
        <v>538</v>
      </c>
      <c r="AB27" s="1640"/>
      <c r="AC27" s="1640"/>
      <c r="AD27" s="1640"/>
      <c r="AE27" s="1640"/>
      <c r="AF27" s="1640"/>
      <c r="AG27" s="1641"/>
      <c r="AH27" s="1569" t="s">
        <v>324</v>
      </c>
      <c r="AI27" s="1659"/>
      <c r="AJ27" s="1660"/>
      <c r="AK27" s="1559">
        <v>2</v>
      </c>
      <c r="AL27" s="1559"/>
      <c r="AM27" s="1559"/>
      <c r="AN27" s="1559"/>
      <c r="AO27" s="87"/>
      <c r="AP27" s="1652"/>
      <c r="AQ27" s="1652"/>
      <c r="AR27" s="1652"/>
      <c r="AS27" s="1560"/>
      <c r="AT27" s="1560"/>
      <c r="AU27" s="1560"/>
      <c r="AV27" s="1560"/>
      <c r="AW27" s="1560"/>
      <c r="AX27" s="1560"/>
      <c r="AY27" s="1648"/>
      <c r="AZ27" s="1648"/>
      <c r="BA27" s="1648"/>
    </row>
    <row r="28" spans="1:53" ht="34.5" customHeight="1">
      <c r="A28" s="1604">
        <v>2</v>
      </c>
      <c r="B28" s="1605"/>
      <c r="C28" s="1620">
        <v>34</v>
      </c>
      <c r="D28" s="1621"/>
      <c r="E28" s="1621"/>
      <c r="F28" s="1622"/>
      <c r="G28" s="1623">
        <v>6</v>
      </c>
      <c r="H28" s="1624"/>
      <c r="I28" s="1605"/>
      <c r="J28" s="1623">
        <v>4</v>
      </c>
      <c r="K28" s="1624"/>
      <c r="L28" s="1624"/>
      <c r="M28" s="1624"/>
      <c r="N28" s="1605"/>
      <c r="O28" s="1633"/>
      <c r="P28" s="1634"/>
      <c r="Q28" s="1635"/>
      <c r="R28" s="1631"/>
      <c r="S28" s="1636"/>
      <c r="T28" s="1556">
        <v>8</v>
      </c>
      <c r="U28" s="1557"/>
      <c r="V28" s="1557"/>
      <c r="W28" s="1558"/>
      <c r="X28" s="1556">
        <v>52</v>
      </c>
      <c r="Y28" s="1568"/>
      <c r="Z28" s="86"/>
      <c r="AA28" s="1561" t="s">
        <v>518</v>
      </c>
      <c r="AB28" s="1561"/>
      <c r="AC28" s="1561"/>
      <c r="AD28" s="1561"/>
      <c r="AE28" s="1561"/>
      <c r="AF28" s="1561"/>
      <c r="AG28" s="1561"/>
      <c r="AH28" s="1559" t="s">
        <v>324</v>
      </c>
      <c r="AI28" s="1559"/>
      <c r="AJ28" s="1559"/>
      <c r="AK28" s="1559">
        <v>2</v>
      </c>
      <c r="AL28" s="1559"/>
      <c r="AM28" s="1559"/>
      <c r="AN28" s="1559"/>
      <c r="AO28" s="87"/>
      <c r="AP28" s="1559" t="s">
        <v>539</v>
      </c>
      <c r="AQ28" s="1559"/>
      <c r="AR28" s="1559"/>
      <c r="AS28" s="1562" t="s">
        <v>522</v>
      </c>
      <c r="AT28" s="1560"/>
      <c r="AU28" s="1560"/>
      <c r="AV28" s="1560"/>
      <c r="AW28" s="1560"/>
      <c r="AX28" s="1560"/>
      <c r="AY28" s="1562" t="s">
        <v>326</v>
      </c>
      <c r="AZ28" s="1562"/>
      <c r="BA28" s="1562"/>
    </row>
    <row r="29" spans="1:53" ht="34.5" customHeight="1">
      <c r="A29" s="1604">
        <v>3</v>
      </c>
      <c r="B29" s="1605"/>
      <c r="C29" s="1556" t="s">
        <v>544</v>
      </c>
      <c r="D29" s="1557"/>
      <c r="E29" s="1557"/>
      <c r="F29" s="1558"/>
      <c r="G29" s="1556">
        <v>4</v>
      </c>
      <c r="H29" s="1557"/>
      <c r="I29" s="1558"/>
      <c r="J29" s="1556" t="s">
        <v>545</v>
      </c>
      <c r="K29" s="1557"/>
      <c r="L29" s="1557"/>
      <c r="M29" s="1557"/>
      <c r="N29" s="1558"/>
      <c r="O29" s="1556" t="s">
        <v>546</v>
      </c>
      <c r="P29" s="1557"/>
      <c r="Q29" s="1558"/>
      <c r="R29" s="1566">
        <v>1</v>
      </c>
      <c r="S29" s="1567"/>
      <c r="T29" s="1572">
        <v>2</v>
      </c>
      <c r="U29" s="1573"/>
      <c r="V29" s="1573"/>
      <c r="W29" s="1574"/>
      <c r="X29" s="1572">
        <v>43</v>
      </c>
      <c r="Y29" s="1574"/>
      <c r="Z29" s="86"/>
      <c r="AA29" s="1639" t="s">
        <v>31</v>
      </c>
      <c r="AB29" s="1640"/>
      <c r="AC29" s="1640"/>
      <c r="AD29" s="1640"/>
      <c r="AE29" s="1640"/>
      <c r="AF29" s="1640"/>
      <c r="AG29" s="1641"/>
      <c r="AH29" s="1569" t="s">
        <v>326</v>
      </c>
      <c r="AI29" s="1570"/>
      <c r="AJ29" s="1571"/>
      <c r="AK29" s="1569">
        <v>2</v>
      </c>
      <c r="AL29" s="1570"/>
      <c r="AM29" s="1570"/>
      <c r="AN29" s="1571"/>
      <c r="AO29" s="87"/>
      <c r="AP29" s="1559"/>
      <c r="AQ29" s="1559"/>
      <c r="AR29" s="1559"/>
      <c r="AS29" s="1560"/>
      <c r="AT29" s="1560"/>
      <c r="AU29" s="1560"/>
      <c r="AV29" s="1560"/>
      <c r="AW29" s="1560"/>
      <c r="AX29" s="1560"/>
      <c r="AY29" s="1563"/>
      <c r="AZ29" s="1563"/>
      <c r="BA29" s="1563"/>
    </row>
    <row r="30" spans="1:53" ht="34.5" customHeight="1">
      <c r="A30" s="1602" t="s">
        <v>395</v>
      </c>
      <c r="B30" s="1603"/>
      <c r="C30" s="1559" t="s">
        <v>560</v>
      </c>
      <c r="D30" s="1560"/>
      <c r="E30" s="1560"/>
      <c r="F30" s="1560"/>
      <c r="G30" s="1559">
        <v>16</v>
      </c>
      <c r="H30" s="1560"/>
      <c r="I30" s="1560"/>
      <c r="J30" s="1589" t="s">
        <v>561</v>
      </c>
      <c r="K30" s="1560"/>
      <c r="L30" s="1560"/>
      <c r="M30" s="1560"/>
      <c r="N30" s="1560"/>
      <c r="O30" s="1559" t="s">
        <v>546</v>
      </c>
      <c r="P30" s="1560"/>
      <c r="Q30" s="1560"/>
      <c r="R30" s="1562">
        <v>1</v>
      </c>
      <c r="S30" s="1595"/>
      <c r="T30" s="1559">
        <v>20</v>
      </c>
      <c r="U30" s="1560"/>
      <c r="V30" s="1560"/>
      <c r="W30" s="1560"/>
      <c r="X30" s="1575">
        <f>SUM(X27:X29)</f>
        <v>147</v>
      </c>
      <c r="Y30" s="1576"/>
      <c r="Z30" s="86"/>
      <c r="AA30" s="1561" t="s">
        <v>521</v>
      </c>
      <c r="AB30" s="1561"/>
      <c r="AC30" s="1561"/>
      <c r="AD30" s="1561"/>
      <c r="AE30" s="1561"/>
      <c r="AF30" s="1561"/>
      <c r="AG30" s="1561"/>
      <c r="AH30" s="1559" t="s">
        <v>326</v>
      </c>
      <c r="AI30" s="1559"/>
      <c r="AJ30" s="1559"/>
      <c r="AK30" s="1559" t="s">
        <v>546</v>
      </c>
      <c r="AL30" s="1559"/>
      <c r="AM30" s="1559"/>
      <c r="AN30" s="1559"/>
      <c r="AO30" s="88"/>
      <c r="AP30" s="180"/>
      <c r="AQ30" s="180"/>
      <c r="AR30" s="180"/>
      <c r="AS30" s="180"/>
      <c r="AT30" s="180"/>
      <c r="AU30" s="180"/>
      <c r="AV30" s="180"/>
      <c r="AW30" s="180"/>
      <c r="AX30" s="180"/>
      <c r="AY30" s="179"/>
      <c r="AZ30" s="179"/>
      <c r="BA30" s="179"/>
    </row>
    <row r="31" spans="1:53" ht="34.5" customHeight="1">
      <c r="A31" s="1590" t="s">
        <v>361</v>
      </c>
      <c r="B31" s="1591"/>
      <c r="C31" s="1592"/>
      <c r="D31" s="1592"/>
      <c r="E31" s="1592"/>
      <c r="F31" s="1592"/>
      <c r="G31" s="1592"/>
      <c r="H31" s="1592"/>
      <c r="I31" s="1592"/>
      <c r="J31" s="1592"/>
      <c r="K31" s="1592"/>
      <c r="L31" s="1592"/>
      <c r="M31" s="1592"/>
      <c r="N31" s="1592"/>
      <c r="O31" s="1565"/>
      <c r="P31" s="1587"/>
      <c r="Q31" s="1587"/>
      <c r="R31" s="1564"/>
      <c r="S31" s="1565"/>
      <c r="T31" s="1565"/>
      <c r="U31" s="1587"/>
      <c r="V31" s="1587"/>
      <c r="W31" s="1587"/>
      <c r="X31" s="1577"/>
      <c r="Y31" s="1578"/>
      <c r="Z31" s="86"/>
      <c r="AA31" s="1579"/>
      <c r="AB31" s="1580"/>
      <c r="AC31" s="1580"/>
      <c r="AD31" s="1580"/>
      <c r="AE31" s="1580"/>
      <c r="AF31" s="1580"/>
      <c r="AG31" s="1580"/>
      <c r="AH31" s="1581"/>
      <c r="AI31" s="1581"/>
      <c r="AJ31" s="1581"/>
      <c r="AK31" s="1581"/>
      <c r="AL31" s="1582"/>
      <c r="AM31" s="1582"/>
      <c r="AN31" s="1582"/>
      <c r="AO31" s="88"/>
      <c r="AP31" s="180"/>
      <c r="AQ31" s="180"/>
      <c r="AR31" s="180"/>
      <c r="AS31" s="180"/>
      <c r="AT31" s="180"/>
      <c r="AU31" s="180"/>
      <c r="AV31" s="180"/>
      <c r="AW31" s="180"/>
      <c r="AX31" s="180"/>
      <c r="AY31" s="179"/>
      <c r="AZ31" s="179"/>
      <c r="BA31" s="179"/>
    </row>
    <row r="32" spans="1:53" ht="33" customHeight="1">
      <c r="A32" s="1598"/>
      <c r="B32" s="1599"/>
      <c r="C32" s="1585"/>
      <c r="D32" s="1586"/>
      <c r="E32" s="1586"/>
      <c r="F32" s="1586"/>
      <c r="G32" s="1585"/>
      <c r="H32" s="1586"/>
      <c r="I32" s="1586"/>
      <c r="J32" s="1601"/>
      <c r="K32" s="1586"/>
      <c r="L32" s="1586"/>
      <c r="M32" s="1586"/>
      <c r="N32" s="1586"/>
      <c r="O32" s="1585"/>
      <c r="P32" s="1586"/>
      <c r="Q32" s="1586"/>
      <c r="R32" s="1593"/>
      <c r="S32" s="1594"/>
      <c r="T32" s="1585"/>
      <c r="U32" s="1586"/>
      <c r="V32" s="1586"/>
      <c r="W32" s="1586"/>
      <c r="X32" s="1601"/>
      <c r="Y32" s="1586"/>
      <c r="Z32" s="86"/>
      <c r="AA32" s="70"/>
      <c r="AB32" s="12"/>
      <c r="AC32" s="12"/>
      <c r="AD32" s="5"/>
      <c r="AE32" s="5"/>
      <c r="AF32" s="5"/>
      <c r="AG32" s="5"/>
      <c r="AH32" s="12"/>
      <c r="AI32" s="12"/>
      <c r="AJ32" s="80"/>
      <c r="AK32" s="80"/>
      <c r="AL32" s="80"/>
      <c r="AM32" s="80"/>
      <c r="AN32" s="80"/>
      <c r="AO32" s="89"/>
      <c r="AP32" s="1588"/>
      <c r="AQ32" s="1588"/>
      <c r="AR32" s="1588"/>
      <c r="AS32" s="1583"/>
      <c r="AT32" s="1584"/>
      <c r="AU32" s="1584"/>
      <c r="AV32" s="1584"/>
      <c r="AW32" s="1584"/>
      <c r="AX32" s="1584"/>
      <c r="AY32" s="1583"/>
      <c r="AZ32" s="1583"/>
      <c r="BA32" s="1583"/>
    </row>
    <row r="33" spans="1:57" ht="24" customHeight="1">
      <c r="A33" s="1598"/>
      <c r="B33" s="1599"/>
      <c r="C33" s="1600"/>
      <c r="D33" s="1600"/>
      <c r="E33" s="1600"/>
      <c r="F33" s="1600"/>
      <c r="G33" s="1600"/>
      <c r="H33" s="1600"/>
      <c r="I33" s="1600"/>
      <c r="J33" s="1600"/>
      <c r="K33" s="1600"/>
      <c r="L33" s="1600"/>
      <c r="M33" s="1600"/>
      <c r="N33" s="1600"/>
      <c r="O33" s="1600"/>
      <c r="P33" s="1600"/>
      <c r="Q33" s="1600"/>
      <c r="R33" s="1600"/>
      <c r="S33" s="1600"/>
      <c r="T33" s="1600"/>
      <c r="U33" s="1600"/>
      <c r="V33" s="1600"/>
      <c r="W33" s="1600"/>
      <c r="X33" s="1600"/>
      <c r="Y33" s="1600"/>
      <c r="Z33" s="70"/>
      <c r="AA33" s="70"/>
      <c r="AB33" s="12"/>
      <c r="AC33" s="12"/>
      <c r="AD33" s="5"/>
      <c r="AE33" s="5"/>
      <c r="AF33" s="5"/>
      <c r="AG33" s="5"/>
      <c r="AH33" s="12"/>
      <c r="AI33" s="12"/>
      <c r="AJ33" s="80"/>
      <c r="AK33" s="80"/>
      <c r="AL33" s="80"/>
      <c r="AM33" s="80"/>
      <c r="AN33" s="80"/>
      <c r="AO33" s="12"/>
      <c r="AP33" s="12"/>
      <c r="AQ33" s="70"/>
      <c r="AR33" s="70"/>
      <c r="AS33" s="70"/>
      <c r="AT33" s="70"/>
      <c r="AU33" s="12"/>
      <c r="AV33" s="12"/>
      <c r="AW33" s="21"/>
      <c r="AX33" s="21"/>
      <c r="AY33" s="21"/>
      <c r="AZ33" s="21"/>
      <c r="BA33" s="21"/>
      <c r="BB33" s="12"/>
      <c r="BC33" s="3"/>
      <c r="BD33" s="3"/>
      <c r="BE33" s="3"/>
    </row>
    <row r="34" spans="2:57" ht="30.75" customHeight="1">
      <c r="B34" s="1596"/>
      <c r="C34" s="1596"/>
      <c r="D34" s="1596"/>
      <c r="E34" s="1596"/>
      <c r="F34" s="1597"/>
      <c r="G34" s="1597"/>
      <c r="H34" s="1597"/>
      <c r="I34" s="1597"/>
      <c r="J34" s="1597"/>
      <c r="K34" s="1597"/>
      <c r="L34" s="1597"/>
      <c r="M34" s="1597"/>
      <c r="N34" s="1597"/>
      <c r="O34" s="1597"/>
      <c r="P34" s="1597"/>
      <c r="Q34" s="1597"/>
      <c r="R34" s="1597"/>
      <c r="S34" s="1597"/>
      <c r="T34" s="1597"/>
      <c r="U34" s="1597"/>
      <c r="V34" s="280"/>
      <c r="W34" s="70"/>
      <c r="X34" s="70"/>
      <c r="Y34" s="70"/>
      <c r="Z34" s="70"/>
      <c r="AA34" s="70"/>
      <c r="AB34" s="12"/>
      <c r="AC34" s="12"/>
      <c r="AD34" s="5"/>
      <c r="AE34" s="5"/>
      <c r="AF34" s="5"/>
      <c r="AG34" s="5"/>
      <c r="AH34" s="12"/>
      <c r="AI34" s="12"/>
      <c r="AJ34" s="80"/>
      <c r="AK34" s="80"/>
      <c r="AL34" s="80"/>
      <c r="AM34" s="80"/>
      <c r="AN34" s="80"/>
      <c r="AO34" s="12"/>
      <c r="AP34" s="12"/>
      <c r="AQ34" s="70"/>
      <c r="AR34" s="70"/>
      <c r="AS34" s="70"/>
      <c r="AT34" s="70"/>
      <c r="AU34" s="12"/>
      <c r="AV34" s="12"/>
      <c r="AW34" s="21"/>
      <c r="AX34" s="21"/>
      <c r="AY34" s="21"/>
      <c r="AZ34" s="21"/>
      <c r="BA34" s="21"/>
      <c r="BB34" s="12"/>
      <c r="BC34" s="3"/>
      <c r="BD34" s="3"/>
      <c r="BE34" s="3"/>
    </row>
    <row r="35" spans="7:57" ht="19.5" customHeight="1">
      <c r="G35" s="9"/>
      <c r="H35" s="83"/>
      <c r="I35" s="83"/>
      <c r="J35" s="83"/>
      <c r="K35" s="83"/>
      <c r="L35" s="83"/>
      <c r="M35" s="83"/>
      <c r="N35" s="81"/>
      <c r="O35" s="81"/>
      <c r="P35" s="6"/>
      <c r="Q35" s="6"/>
      <c r="R35" s="6"/>
      <c r="S35" s="6"/>
      <c r="T35" s="82"/>
      <c r="U35" s="82"/>
      <c r="V35" s="82"/>
      <c r="W35" s="6"/>
      <c r="X35" s="6"/>
      <c r="Y35" s="6"/>
      <c r="Z35" s="70"/>
      <c r="AA35" s="6"/>
      <c r="AB35" s="82"/>
      <c r="AC35" s="82"/>
      <c r="AD35" s="6"/>
      <c r="AE35" s="6"/>
      <c r="AF35" s="6"/>
      <c r="AG35" s="6"/>
      <c r="AH35" s="82"/>
      <c r="AI35" s="82"/>
      <c r="AJ35" s="6"/>
      <c r="AK35" s="6"/>
      <c r="AL35" s="6"/>
      <c r="AM35" s="6"/>
      <c r="AN35" s="6"/>
      <c r="AO35" s="12"/>
      <c r="AP35" s="12"/>
      <c r="AQ35" s="70"/>
      <c r="AR35" s="70"/>
      <c r="AS35" s="70"/>
      <c r="AT35" s="70"/>
      <c r="AU35" s="12"/>
      <c r="AV35" s="12"/>
      <c r="AW35" s="21"/>
      <c r="AX35" s="21"/>
      <c r="AY35" s="21"/>
      <c r="AZ35" s="21"/>
      <c r="BA35" s="21"/>
      <c r="BB35" s="12"/>
      <c r="BC35" s="3"/>
      <c r="BD35" s="3"/>
      <c r="BE35" s="3"/>
    </row>
    <row r="36" spans="26:57" ht="18.75">
      <c r="Z36" s="6"/>
      <c r="AO36" s="82"/>
      <c r="AP36" s="82"/>
      <c r="AQ36" s="6"/>
      <c r="AR36" s="6"/>
      <c r="AS36" s="6"/>
      <c r="AT36" s="82"/>
      <c r="AU36" s="82"/>
      <c r="AV36" s="82"/>
      <c r="AW36" s="84"/>
      <c r="AX36" s="84"/>
      <c r="AY36" s="84"/>
      <c r="AZ36" s="84"/>
      <c r="BA36" s="84"/>
      <c r="BB36" s="12"/>
      <c r="BC36" s="3"/>
      <c r="BD36" s="3"/>
      <c r="BE36" s="3"/>
    </row>
  </sheetData>
  <sheetProtection selectLockedCells="1" selectUnlockedCells="1"/>
  <mergeCells count="129">
    <mergeCell ref="AF16:AI16"/>
    <mergeCell ref="B16:E16"/>
    <mergeCell ref="Q9:AO9"/>
    <mergeCell ref="Q8:AO8"/>
    <mergeCell ref="AO16:AR16"/>
    <mergeCell ref="BB16:BE16"/>
    <mergeCell ref="A9:O9"/>
    <mergeCell ref="A8:O8"/>
    <mergeCell ref="Q1:AO1"/>
    <mergeCell ref="AP1:BE3"/>
    <mergeCell ref="F16:I16"/>
    <mergeCell ref="A16:A17"/>
    <mergeCell ref="AP13:BE13"/>
    <mergeCell ref="A1:P1"/>
    <mergeCell ref="A3:O3"/>
    <mergeCell ref="A4:O4"/>
    <mergeCell ref="A5:O5"/>
    <mergeCell ref="A6:O6"/>
    <mergeCell ref="A21:AU21"/>
    <mergeCell ref="G24:I26"/>
    <mergeCell ref="J24:N26"/>
    <mergeCell ref="Q12:AO12"/>
    <mergeCell ref="AP4:BB5"/>
    <mergeCell ref="AP6:BB8"/>
    <mergeCell ref="Q7:AO7"/>
    <mergeCell ref="Q4:AO4"/>
    <mergeCell ref="Q5:AO5"/>
    <mergeCell ref="Q10:AO10"/>
    <mergeCell ref="Q3:AO3"/>
    <mergeCell ref="Q6:AO6"/>
    <mergeCell ref="Q13:AO13"/>
    <mergeCell ref="AX16:BA16"/>
    <mergeCell ref="AB16:AE16"/>
    <mergeCell ref="A15:BA15"/>
    <mergeCell ref="Q11:AO11"/>
    <mergeCell ref="AP9:BB9"/>
    <mergeCell ref="J16:M16"/>
    <mergeCell ref="X16:AA16"/>
    <mergeCell ref="AS20:BA20"/>
    <mergeCell ref="N16:R16"/>
    <mergeCell ref="AJ16:AN16"/>
    <mergeCell ref="S16:W16"/>
    <mergeCell ref="AS16:AW16"/>
    <mergeCell ref="AY24:BA27"/>
    <mergeCell ref="AA26:AG26"/>
    <mergeCell ref="AH26:AJ26"/>
    <mergeCell ref="AK26:AN26"/>
    <mergeCell ref="AA27:AG27"/>
    <mergeCell ref="C27:F27"/>
    <mergeCell ref="G27:I27"/>
    <mergeCell ref="J27:N27"/>
    <mergeCell ref="AP24:AR27"/>
    <mergeCell ref="C24:F26"/>
    <mergeCell ref="AS28:AX29"/>
    <mergeCell ref="AA24:AG25"/>
    <mergeCell ref="AH27:AJ27"/>
    <mergeCell ref="AK27:AN27"/>
    <mergeCell ref="AS24:AX27"/>
    <mergeCell ref="AK24:AN25"/>
    <mergeCell ref="AA28:AG28"/>
    <mergeCell ref="AP28:AR29"/>
    <mergeCell ref="AH24:AJ25"/>
    <mergeCell ref="X27:Y27"/>
    <mergeCell ref="T24:W26"/>
    <mergeCell ref="X24:Y26"/>
    <mergeCell ref="R27:S27"/>
    <mergeCell ref="O28:Q28"/>
    <mergeCell ref="J28:N28"/>
    <mergeCell ref="R28:S28"/>
    <mergeCell ref="T27:W27"/>
    <mergeCell ref="AA29:AG29"/>
    <mergeCell ref="C29:F29"/>
    <mergeCell ref="A29:B29"/>
    <mergeCell ref="R24:S26"/>
    <mergeCell ref="A28:B28"/>
    <mergeCell ref="A27:B27"/>
    <mergeCell ref="A24:B26"/>
    <mergeCell ref="C28:F28"/>
    <mergeCell ref="G28:I28"/>
    <mergeCell ref="O24:Q26"/>
    <mergeCell ref="O27:Q27"/>
    <mergeCell ref="R32:S32"/>
    <mergeCell ref="T32:W32"/>
    <mergeCell ref="R30:S30"/>
    <mergeCell ref="B34:U34"/>
    <mergeCell ref="T31:W31"/>
    <mergeCell ref="A33:Y33"/>
    <mergeCell ref="X32:Y32"/>
    <mergeCell ref="J32:N32"/>
    <mergeCell ref="A30:B30"/>
    <mergeCell ref="A32:B32"/>
    <mergeCell ref="C32:F32"/>
    <mergeCell ref="G32:I32"/>
    <mergeCell ref="O32:Q32"/>
    <mergeCell ref="O30:Q30"/>
    <mergeCell ref="O31:Q31"/>
    <mergeCell ref="AY32:BA32"/>
    <mergeCell ref="AP32:AR32"/>
    <mergeCell ref="J30:N30"/>
    <mergeCell ref="C30:F30"/>
    <mergeCell ref="A31:N31"/>
    <mergeCell ref="X30:Y30"/>
    <mergeCell ref="X31:Y31"/>
    <mergeCell ref="AA31:AG31"/>
    <mergeCell ref="AK31:AN31"/>
    <mergeCell ref="X29:Y29"/>
    <mergeCell ref="AS32:AX32"/>
    <mergeCell ref="AH31:AJ31"/>
    <mergeCell ref="AK29:AN29"/>
    <mergeCell ref="R31:S31"/>
    <mergeCell ref="R29:S29"/>
    <mergeCell ref="O29:Q29"/>
    <mergeCell ref="AK28:AN28"/>
    <mergeCell ref="T28:W28"/>
    <mergeCell ref="X28:Y28"/>
    <mergeCell ref="T30:W30"/>
    <mergeCell ref="AH28:AJ28"/>
    <mergeCell ref="AH29:AJ29"/>
    <mergeCell ref="T29:W29"/>
    <mergeCell ref="AP23:BA23"/>
    <mergeCell ref="A23:Y23"/>
    <mergeCell ref="AA23:AN23"/>
    <mergeCell ref="J29:N29"/>
    <mergeCell ref="G29:I29"/>
    <mergeCell ref="G30:I30"/>
    <mergeCell ref="AA30:AG30"/>
    <mergeCell ref="AH30:AJ30"/>
    <mergeCell ref="AY28:BA29"/>
    <mergeCell ref="AK30:AN30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10" customWidth="1"/>
    <col min="2" max="2" width="4.75390625" style="10" customWidth="1"/>
    <col min="3" max="3" width="8.75390625" style="10" customWidth="1"/>
    <col min="4" max="4" width="21.25390625" style="10" customWidth="1"/>
    <col min="5" max="5" width="21.375" style="10" customWidth="1"/>
    <col min="6" max="6" width="19.75390625" style="10" customWidth="1"/>
    <col min="7" max="7" width="18.625" style="10" customWidth="1"/>
    <col min="8" max="8" width="14.75390625" style="10" customWidth="1"/>
    <col min="9" max="9" width="12.875" style="10" customWidth="1"/>
    <col min="10" max="10" width="12.00390625" style="10" customWidth="1"/>
    <col min="11" max="11" width="0" style="10" hidden="1" customWidth="1"/>
    <col min="12" max="12" width="13.125" style="10" customWidth="1"/>
    <col min="13" max="16384" width="9.125" style="10" customWidth="1"/>
  </cols>
  <sheetData>
    <row r="1" spans="1:12" ht="18.75">
      <c r="A1" s="3"/>
      <c r="B1" s="3"/>
      <c r="C1" s="1689" t="s">
        <v>112</v>
      </c>
      <c r="D1" s="1689"/>
      <c r="E1" s="1689"/>
      <c r="F1" s="1689"/>
      <c r="G1" s="1689"/>
      <c r="H1" s="1689"/>
      <c r="I1" s="1689"/>
      <c r="J1" s="1689"/>
      <c r="K1" s="1689"/>
      <c r="L1" s="3"/>
    </row>
    <row r="2" spans="1:11" ht="47.25">
      <c r="A2" s="3"/>
      <c r="B2" s="3"/>
      <c r="C2" s="72" t="s">
        <v>3</v>
      </c>
      <c r="D2" s="72" t="s">
        <v>20</v>
      </c>
      <c r="E2" s="72" t="s">
        <v>21</v>
      </c>
      <c r="F2" s="72" t="s">
        <v>22</v>
      </c>
      <c r="G2" s="72" t="s">
        <v>109</v>
      </c>
      <c r="H2" s="72" t="s">
        <v>24</v>
      </c>
      <c r="I2" s="72" t="s">
        <v>23</v>
      </c>
      <c r="J2" s="72" t="s">
        <v>111</v>
      </c>
      <c r="K2" s="3"/>
    </row>
    <row r="3" spans="3:10" s="3" customFormat="1" ht="18.75">
      <c r="C3" s="8" t="s">
        <v>110</v>
      </c>
      <c r="D3" s="8">
        <v>33</v>
      </c>
      <c r="E3" s="8">
        <v>8</v>
      </c>
      <c r="F3" s="8"/>
      <c r="G3" s="8"/>
      <c r="H3" s="8"/>
      <c r="I3" s="8">
        <v>7</v>
      </c>
      <c r="J3" s="8">
        <v>48</v>
      </c>
    </row>
    <row r="4" spans="3:10" s="3" customFormat="1" ht="18.75">
      <c r="C4" s="8" t="s">
        <v>106</v>
      </c>
      <c r="D4" s="8">
        <v>33</v>
      </c>
      <c r="E4" s="8">
        <v>8</v>
      </c>
      <c r="F4" s="8">
        <v>2</v>
      </c>
      <c r="G4" s="8"/>
      <c r="H4" s="8"/>
      <c r="I4" s="8">
        <v>9</v>
      </c>
      <c r="J4" s="8">
        <v>52</v>
      </c>
    </row>
    <row r="5" spans="3:10" s="3" customFormat="1" ht="18.75">
      <c r="C5" s="8" t="s">
        <v>107</v>
      </c>
      <c r="D5" s="8">
        <v>33</v>
      </c>
      <c r="E5" s="8">
        <v>8</v>
      </c>
      <c r="F5" s="8" t="s">
        <v>79</v>
      </c>
      <c r="G5" s="8"/>
      <c r="H5" s="8"/>
      <c r="I5" s="8">
        <v>11</v>
      </c>
      <c r="J5" s="8">
        <v>52</v>
      </c>
    </row>
    <row r="6" spans="3:10" s="3" customFormat="1" ht="18.75">
      <c r="C6" s="8" t="s">
        <v>108</v>
      </c>
      <c r="D6" s="8" t="s">
        <v>80</v>
      </c>
      <c r="E6" s="8">
        <v>4</v>
      </c>
      <c r="F6" s="8" t="s">
        <v>83</v>
      </c>
      <c r="G6" s="8" t="s">
        <v>81</v>
      </c>
      <c r="H6" s="8">
        <v>1</v>
      </c>
      <c r="I6" s="11" t="s">
        <v>40</v>
      </c>
      <c r="J6" s="11" t="s">
        <v>100</v>
      </c>
    </row>
    <row r="7" spans="3:10" s="3" customFormat="1" ht="18.75">
      <c r="C7" s="8" t="s">
        <v>26</v>
      </c>
      <c r="D7" s="8" t="s">
        <v>88</v>
      </c>
      <c r="E7" s="8">
        <f>SUM(E3:E6)</f>
        <v>28</v>
      </c>
      <c r="F7" s="11" t="s">
        <v>84</v>
      </c>
      <c r="G7" s="8" t="s">
        <v>81</v>
      </c>
      <c r="H7" s="11" t="s">
        <v>27</v>
      </c>
      <c r="I7" s="8">
        <v>31</v>
      </c>
      <c r="J7" s="11" t="s">
        <v>101</v>
      </c>
    </row>
    <row r="8" spans="3:11" s="3" customFormat="1" ht="18.75">
      <c r="C8" s="2"/>
      <c r="D8"/>
      <c r="E8" s="6"/>
      <c r="F8" s="6"/>
      <c r="G8" s="6"/>
      <c r="H8" s="6"/>
      <c r="I8" s="6"/>
      <c r="J8" s="6"/>
      <c r="K8" s="6"/>
    </row>
    <row r="9" spans="3:11" s="3" customFormat="1" ht="18.75">
      <c r="C9" s="2"/>
      <c r="D9"/>
      <c r="E9" s="1718" t="s">
        <v>113</v>
      </c>
      <c r="F9" s="1719"/>
      <c r="G9" s="6"/>
      <c r="H9" s="6"/>
      <c r="I9" s="6"/>
      <c r="J9" s="6"/>
      <c r="K9" s="6"/>
    </row>
    <row r="10" spans="3:11" s="3" customFormat="1" ht="18.75">
      <c r="C10" s="2"/>
      <c r="D10" s="1714" t="s">
        <v>114</v>
      </c>
      <c r="E10" s="1715"/>
      <c r="F10" s="71" t="s">
        <v>28</v>
      </c>
      <c r="G10" s="71" t="s">
        <v>115</v>
      </c>
      <c r="H10" s="6"/>
      <c r="I10" s="6"/>
      <c r="J10" s="6"/>
      <c r="K10" s="6"/>
    </row>
    <row r="11" spans="3:11" s="3" customFormat="1" ht="18.75">
      <c r="C11" s="2"/>
      <c r="D11" s="1721" t="s">
        <v>116</v>
      </c>
      <c r="E11" s="1722"/>
      <c r="F11" s="73">
        <v>6</v>
      </c>
      <c r="G11" s="74">
        <v>2</v>
      </c>
      <c r="H11" s="6"/>
      <c r="I11" s="6"/>
      <c r="J11" s="6"/>
      <c r="K11" s="6"/>
    </row>
    <row r="12" spans="3:11" s="3" customFormat="1" ht="18.75">
      <c r="C12" s="2"/>
      <c r="D12" s="1721" t="s">
        <v>117</v>
      </c>
      <c r="E12" s="1722"/>
      <c r="F12" s="73">
        <v>7</v>
      </c>
      <c r="G12" s="75" t="s">
        <v>30</v>
      </c>
      <c r="H12" s="6"/>
      <c r="I12" s="6"/>
      <c r="J12" s="6"/>
      <c r="K12" s="6"/>
    </row>
    <row r="13" spans="3:11" s="3" customFormat="1" ht="34.5" customHeight="1">
      <c r="C13" s="2"/>
      <c r="D13" s="1723" t="s">
        <v>118</v>
      </c>
      <c r="E13" s="1724"/>
      <c r="F13" s="73">
        <v>10</v>
      </c>
      <c r="G13" s="75">
        <v>2</v>
      </c>
      <c r="H13" s="6"/>
      <c r="I13" s="6"/>
      <c r="J13" s="6"/>
      <c r="K13" s="6"/>
    </row>
    <row r="14" spans="3:11" s="3" customFormat="1" ht="18.75">
      <c r="C14" s="2"/>
      <c r="D14" s="1721" t="s">
        <v>119</v>
      </c>
      <c r="E14" s="1722"/>
      <c r="F14" s="73" t="s">
        <v>120</v>
      </c>
      <c r="G14" s="76" t="s">
        <v>82</v>
      </c>
      <c r="H14" s="6"/>
      <c r="I14" s="6"/>
      <c r="J14" s="6"/>
      <c r="K14" s="6"/>
    </row>
    <row r="15" spans="3:11" s="3" customFormat="1" ht="18.75">
      <c r="C15" s="2"/>
      <c r="D15" s="1720" t="s">
        <v>121</v>
      </c>
      <c r="E15" s="1720"/>
      <c r="F15" s="1720"/>
      <c r="G15" s="1720"/>
      <c r="H15" s="6"/>
      <c r="I15" s="6"/>
      <c r="J15" s="6"/>
      <c r="K15" s="6"/>
    </row>
    <row r="16" spans="3:11" s="3" customFormat="1" ht="18.75">
      <c r="C16" s="2"/>
      <c r="D16"/>
      <c r="E16" s="6"/>
      <c r="F16" s="6"/>
      <c r="G16" s="6"/>
      <c r="H16" s="6"/>
      <c r="I16" s="6"/>
      <c r="J16" s="6"/>
      <c r="K16" s="6"/>
    </row>
    <row r="17" spans="3:11" s="3" customFormat="1" ht="18.75">
      <c r="C17" s="1716" t="s">
        <v>122</v>
      </c>
      <c r="D17" s="1717"/>
      <c r="E17" s="1717"/>
      <c r="F17" s="1717"/>
      <c r="G17" s="1717"/>
      <c r="H17" s="1717"/>
      <c r="I17" s="1717"/>
      <c r="J17" s="1717"/>
      <c r="K17" s="6"/>
    </row>
    <row r="18" spans="2:12" s="3" customFormat="1" ht="63.75" customHeight="1">
      <c r="B18" s="1711" t="s">
        <v>123</v>
      </c>
      <c r="C18" s="1712"/>
      <c r="D18" s="1712"/>
      <c r="E18" s="1713"/>
      <c r="F18" s="18" t="s">
        <v>124</v>
      </c>
      <c r="G18" s="67" t="s">
        <v>28</v>
      </c>
      <c r="H18" s="1710"/>
      <c r="I18" s="1710"/>
      <c r="J18" s="1710"/>
      <c r="K18" s="5"/>
      <c r="L18" s="6"/>
    </row>
    <row r="19" spans="1:12" s="3" customFormat="1" ht="18.75" customHeight="1">
      <c r="A19" s="10"/>
      <c r="B19" s="1727" t="s">
        <v>105</v>
      </c>
      <c r="C19" s="1728"/>
      <c r="D19" s="1728"/>
      <c r="E19" s="1729"/>
      <c r="F19" s="1733" t="s">
        <v>125</v>
      </c>
      <c r="G19" s="1725">
        <v>12</v>
      </c>
      <c r="H19" s="1686"/>
      <c r="I19" s="1686"/>
      <c r="J19" s="1686"/>
      <c r="K19" s="5"/>
      <c r="L19" s="5"/>
    </row>
    <row r="20" spans="2:12" s="3" customFormat="1" ht="18.75" customHeight="1">
      <c r="B20" s="1730"/>
      <c r="C20" s="1731"/>
      <c r="D20" s="1731"/>
      <c r="E20" s="1732"/>
      <c r="F20" s="1725"/>
      <c r="G20" s="1726"/>
      <c r="H20" s="12"/>
      <c r="I20" s="12"/>
      <c r="J20" s="12"/>
      <c r="K20" s="12"/>
      <c r="L20" s="5"/>
    </row>
    <row r="21" spans="1:12" ht="33" customHeight="1">
      <c r="A21" s="3"/>
      <c r="B21" s="12"/>
      <c r="C21" s="2"/>
      <c r="D21" s="1689"/>
      <c r="E21" s="1689"/>
      <c r="F21" s="1689"/>
      <c r="G21" s="1689"/>
      <c r="H21" s="1689"/>
      <c r="I21" s="1689"/>
      <c r="J21" s="1689"/>
      <c r="K21" s="3"/>
      <c r="L21" s="3"/>
    </row>
  </sheetData>
  <sheetProtection selectLockedCells="1" selectUnlockedCells="1"/>
  <mergeCells count="16">
    <mergeCell ref="D14:E14"/>
    <mergeCell ref="D21:J21"/>
    <mergeCell ref="G19:G20"/>
    <mergeCell ref="H19:J19"/>
    <mergeCell ref="B19:E20"/>
    <mergeCell ref="F19:F20"/>
    <mergeCell ref="C1:K1"/>
    <mergeCell ref="H18:J18"/>
    <mergeCell ref="B18:E18"/>
    <mergeCell ref="D10:E10"/>
    <mergeCell ref="C17:J17"/>
    <mergeCell ref="E9:F9"/>
    <mergeCell ref="D15:G15"/>
    <mergeCell ref="D11:E11"/>
    <mergeCell ref="D12:E12"/>
    <mergeCell ref="D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G18"/>
  <sheetViews>
    <sheetView zoomScalePageLayoutView="0" workbookViewId="0" topLeftCell="A1">
      <selection activeCell="C11" sqref="C11"/>
    </sheetView>
  </sheetViews>
  <sheetFormatPr defaultColWidth="9.00390625" defaultRowHeight="12.75"/>
  <cols>
    <col min="2" max="2" width="33.125" style="0" customWidth="1"/>
  </cols>
  <sheetData>
    <row r="4" spans="2:3" ht="12.75">
      <c r="B4" t="s">
        <v>379</v>
      </c>
      <c r="C4">
        <v>14.5</v>
      </c>
    </row>
    <row r="5" spans="2:3" ht="12.75">
      <c r="B5" t="s">
        <v>380</v>
      </c>
      <c r="C5">
        <v>5.5</v>
      </c>
    </row>
    <row r="6" spans="2:3" ht="12.75">
      <c r="B6" t="s">
        <v>381</v>
      </c>
      <c r="C6">
        <v>6</v>
      </c>
    </row>
    <row r="8" spans="2:3" ht="12.75">
      <c r="B8" t="s">
        <v>382</v>
      </c>
      <c r="C8">
        <v>14</v>
      </c>
    </row>
    <row r="9" ht="12.75">
      <c r="C9">
        <f>SUM(C4:C8)</f>
        <v>40</v>
      </c>
    </row>
    <row r="11" spans="2:3" ht="12.75">
      <c r="B11" t="s">
        <v>383</v>
      </c>
      <c r="C11">
        <f>60-C9</f>
        <v>20</v>
      </c>
    </row>
    <row r="18" ht="12.75">
      <c r="G18">
        <f>135/345</f>
        <v>0.391304347826087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6"/>
  <sheetViews>
    <sheetView tabSelected="1" zoomScale="71" zoomScaleNormal="71" zoomScaleSheetLayoutView="73" zoomScalePageLayoutView="0" workbookViewId="0" topLeftCell="A1">
      <pane ySplit="8" topLeftCell="A99" activePane="bottomLeft" state="frozen"/>
      <selection pane="topLeft" activeCell="A1" sqref="A1"/>
      <selection pane="bottomLeft" activeCell="O99" sqref="O99"/>
    </sheetView>
  </sheetViews>
  <sheetFormatPr defaultColWidth="9.00390625" defaultRowHeight="12.75"/>
  <cols>
    <col min="1" max="1" width="9.25390625" style="1083" customWidth="1"/>
    <col min="2" max="2" width="61.125" style="1084" customWidth="1"/>
    <col min="3" max="3" width="6.75390625" style="1085" customWidth="1"/>
    <col min="4" max="5" width="6.75390625" style="1086" customWidth="1"/>
    <col min="6" max="6" width="6.75390625" style="1085" customWidth="1"/>
    <col min="7" max="7" width="8.125" style="1085" customWidth="1"/>
    <col min="8" max="8" width="10.75390625" style="1085" customWidth="1"/>
    <col min="9" max="13" width="10.75390625" style="1084" customWidth="1"/>
    <col min="14" max="22" width="6.75390625" style="1084" customWidth="1"/>
    <col min="23" max="26" width="9.125" style="544" hidden="1" customWidth="1"/>
    <col min="27" max="27" width="9.125" style="14" hidden="1" customWidth="1"/>
    <col min="28" max="39" width="9.125" style="544" hidden="1" customWidth="1"/>
    <col min="40" max="41" width="0" style="14" hidden="1" customWidth="1"/>
    <col min="42" max="45" width="9.125" style="14" hidden="1" customWidth="1"/>
    <col min="46" max="65" width="0" style="14" hidden="1" customWidth="1"/>
    <col min="66" max="66" width="0" style="1058" hidden="1" customWidth="1"/>
    <col min="67" max="16384" width="9.125" style="14" customWidth="1"/>
  </cols>
  <sheetData>
    <row r="1" spans="1:66" s="17" customFormat="1" ht="23.25" customHeight="1" thickBot="1">
      <c r="A1" s="1776" t="s">
        <v>354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  <c r="L1" s="1777"/>
      <c r="M1" s="1777"/>
      <c r="N1" s="1777"/>
      <c r="O1" s="1777"/>
      <c r="P1" s="1777"/>
      <c r="Q1" s="1777"/>
      <c r="R1" s="1777"/>
      <c r="S1" s="1777"/>
      <c r="T1" s="1777"/>
      <c r="U1" s="1777"/>
      <c r="V1" s="1778"/>
      <c r="W1" s="537"/>
      <c r="X1" s="358"/>
      <c r="Y1" s="358"/>
      <c r="Z1" s="358"/>
      <c r="AB1" s="358"/>
      <c r="AC1" s="358"/>
      <c r="AD1" s="358"/>
      <c r="AE1" s="358"/>
      <c r="AF1" s="358"/>
      <c r="AG1" s="358"/>
      <c r="AH1" s="358"/>
      <c r="AI1" s="358"/>
      <c r="AJ1" s="358"/>
      <c r="AK1" s="358"/>
      <c r="AL1" s="358"/>
      <c r="AM1" s="358"/>
      <c r="BN1" s="1054"/>
    </row>
    <row r="2" spans="1:66" s="17" customFormat="1" ht="12.75" customHeight="1" thickBot="1">
      <c r="A2" s="1842" t="s">
        <v>464</v>
      </c>
      <c r="B2" s="1845" t="s">
        <v>126</v>
      </c>
      <c r="C2" s="1822" t="s">
        <v>320</v>
      </c>
      <c r="D2" s="1823"/>
      <c r="E2" s="1823"/>
      <c r="F2" s="1824"/>
      <c r="G2" s="1792" t="s">
        <v>127</v>
      </c>
      <c r="H2" s="1819" t="s">
        <v>133</v>
      </c>
      <c r="I2" s="1820"/>
      <c r="J2" s="1820"/>
      <c r="K2" s="1820"/>
      <c r="L2" s="1820"/>
      <c r="M2" s="1821"/>
      <c r="N2" s="1808" t="s">
        <v>319</v>
      </c>
      <c r="O2" s="1809"/>
      <c r="P2" s="1809"/>
      <c r="Q2" s="1809"/>
      <c r="R2" s="1809"/>
      <c r="S2" s="1809"/>
      <c r="T2" s="1809"/>
      <c r="U2" s="1809"/>
      <c r="V2" s="1810"/>
      <c r="W2" s="537"/>
      <c r="X2" s="358"/>
      <c r="Y2" s="358"/>
      <c r="Z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BN2" s="1054"/>
    </row>
    <row r="3" spans="1:66" s="17" customFormat="1" ht="12.75" customHeight="1" thickBot="1">
      <c r="A3" s="1843"/>
      <c r="B3" s="1846"/>
      <c r="C3" s="1825"/>
      <c r="D3" s="1826"/>
      <c r="E3" s="1826"/>
      <c r="F3" s="1827"/>
      <c r="G3" s="1793"/>
      <c r="H3" s="1816" t="s">
        <v>134</v>
      </c>
      <c r="I3" s="1813" t="s">
        <v>137</v>
      </c>
      <c r="J3" s="1814"/>
      <c r="K3" s="1814"/>
      <c r="L3" s="1815"/>
      <c r="M3" s="1789" t="s">
        <v>140</v>
      </c>
      <c r="N3" s="1779" t="s">
        <v>34</v>
      </c>
      <c r="O3" s="1780"/>
      <c r="P3" s="1781"/>
      <c r="Q3" s="1779" t="s">
        <v>35</v>
      </c>
      <c r="R3" s="1780"/>
      <c r="S3" s="1781"/>
      <c r="T3" s="1779" t="s">
        <v>36</v>
      </c>
      <c r="U3" s="1780"/>
      <c r="V3" s="1781"/>
      <c r="W3" s="537"/>
      <c r="X3" s="358"/>
      <c r="Y3" s="358"/>
      <c r="Z3" s="358"/>
      <c r="AB3" s="358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358"/>
      <c r="BN3" s="1054"/>
    </row>
    <row r="4" spans="1:66" s="17" customFormat="1" ht="18.75" customHeight="1" thickBot="1">
      <c r="A4" s="1843"/>
      <c r="B4" s="1846"/>
      <c r="C4" s="1848" t="s">
        <v>128</v>
      </c>
      <c r="D4" s="1828" t="s">
        <v>129</v>
      </c>
      <c r="E4" s="1811" t="s">
        <v>130</v>
      </c>
      <c r="F4" s="1812"/>
      <c r="G4" s="1793"/>
      <c r="H4" s="1817"/>
      <c r="I4" s="1798" t="s">
        <v>135</v>
      </c>
      <c r="J4" s="1832" t="s">
        <v>136</v>
      </c>
      <c r="K4" s="1833"/>
      <c r="L4" s="1834"/>
      <c r="M4" s="1790"/>
      <c r="N4" s="1782"/>
      <c r="O4" s="1783"/>
      <c r="P4" s="1784"/>
      <c r="Q4" s="1782"/>
      <c r="R4" s="1783"/>
      <c r="S4" s="1784"/>
      <c r="T4" s="1782"/>
      <c r="U4" s="1783"/>
      <c r="V4" s="1784"/>
      <c r="W4" s="537"/>
      <c r="X4" s="358"/>
      <c r="Y4" s="358"/>
      <c r="Z4" s="358"/>
      <c r="AB4" s="358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358"/>
      <c r="BN4" s="1054"/>
    </row>
    <row r="5" spans="1:66" s="17" customFormat="1" ht="16.5" customHeight="1" thickBot="1">
      <c r="A5" s="1843"/>
      <c r="B5" s="1846"/>
      <c r="C5" s="1849"/>
      <c r="D5" s="1799"/>
      <c r="E5" s="1795" t="s">
        <v>131</v>
      </c>
      <c r="F5" s="1829" t="s">
        <v>132</v>
      </c>
      <c r="G5" s="1793"/>
      <c r="H5" s="1817"/>
      <c r="I5" s="1799"/>
      <c r="J5" s="1798" t="s">
        <v>33</v>
      </c>
      <c r="K5" s="1835" t="s">
        <v>138</v>
      </c>
      <c r="L5" s="1798" t="s">
        <v>139</v>
      </c>
      <c r="M5" s="1790"/>
      <c r="N5" s="1059">
        <v>1</v>
      </c>
      <c r="O5" s="1060" t="s">
        <v>322</v>
      </c>
      <c r="P5" s="1061" t="s">
        <v>321</v>
      </c>
      <c r="Q5" s="1059">
        <v>3</v>
      </c>
      <c r="R5" s="1060" t="s">
        <v>323</v>
      </c>
      <c r="S5" s="1061" t="s">
        <v>324</v>
      </c>
      <c r="T5" s="1059">
        <v>5</v>
      </c>
      <c r="U5" s="1060" t="s">
        <v>325</v>
      </c>
      <c r="V5" s="1061" t="s">
        <v>326</v>
      </c>
      <c r="W5" s="537"/>
      <c r="X5" s="358"/>
      <c r="Y5" s="358"/>
      <c r="Z5" s="358"/>
      <c r="AB5" s="358"/>
      <c r="AC5" s="358"/>
      <c r="AD5" s="358"/>
      <c r="AE5" s="358"/>
      <c r="AF5" s="358"/>
      <c r="AG5" s="358"/>
      <c r="AH5" s="358"/>
      <c r="AI5" s="358"/>
      <c r="AJ5" s="358"/>
      <c r="AK5" s="358"/>
      <c r="AL5" s="358"/>
      <c r="AM5" s="358"/>
      <c r="BN5" s="1054"/>
    </row>
    <row r="6" spans="1:66" s="17" customFormat="1" ht="16.5" thickBot="1">
      <c r="A6" s="1843"/>
      <c r="B6" s="1846"/>
      <c r="C6" s="1849"/>
      <c r="D6" s="1799"/>
      <c r="E6" s="1796"/>
      <c r="F6" s="1830"/>
      <c r="G6" s="1793"/>
      <c r="H6" s="1817"/>
      <c r="I6" s="1799"/>
      <c r="J6" s="1799"/>
      <c r="K6" s="1836"/>
      <c r="L6" s="1799"/>
      <c r="M6" s="1790"/>
      <c r="N6" s="1808" t="s">
        <v>38</v>
      </c>
      <c r="O6" s="1809"/>
      <c r="P6" s="1809"/>
      <c r="Q6" s="1809"/>
      <c r="R6" s="1809"/>
      <c r="S6" s="1809"/>
      <c r="T6" s="1809"/>
      <c r="U6" s="1809"/>
      <c r="V6" s="1810"/>
      <c r="W6" s="537"/>
      <c r="X6" s="358"/>
      <c r="Y6" s="358"/>
      <c r="Z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BN6" s="1054"/>
    </row>
    <row r="7" spans="1:66" s="17" customFormat="1" ht="30" customHeight="1" thickBot="1">
      <c r="A7" s="1844"/>
      <c r="B7" s="1847"/>
      <c r="C7" s="1850"/>
      <c r="D7" s="1800"/>
      <c r="E7" s="1797"/>
      <c r="F7" s="1831"/>
      <c r="G7" s="1794"/>
      <c r="H7" s="1818"/>
      <c r="I7" s="1800"/>
      <c r="J7" s="1800"/>
      <c r="K7" s="1837"/>
      <c r="L7" s="1800"/>
      <c r="M7" s="1791"/>
      <c r="N7" s="1062">
        <v>15</v>
      </c>
      <c r="O7" s="1063">
        <v>9</v>
      </c>
      <c r="P7" s="1064">
        <v>9</v>
      </c>
      <c r="Q7" s="1065">
        <v>15</v>
      </c>
      <c r="R7" s="1063">
        <v>9</v>
      </c>
      <c r="S7" s="1064">
        <v>9</v>
      </c>
      <c r="T7" s="1066">
        <v>15</v>
      </c>
      <c r="U7" s="1067">
        <v>9</v>
      </c>
      <c r="V7" s="1087">
        <v>8</v>
      </c>
      <c r="W7" s="537"/>
      <c r="X7" s="358"/>
      <c r="Y7" s="358"/>
      <c r="Z7" s="358"/>
      <c r="AB7" s="358"/>
      <c r="AC7" s="358"/>
      <c r="AD7" s="358"/>
      <c r="AE7" s="358"/>
      <c r="AF7" s="358"/>
      <c r="AG7" s="358"/>
      <c r="AH7" s="358"/>
      <c r="AI7" s="358"/>
      <c r="AJ7" s="358"/>
      <c r="AK7" s="358"/>
      <c r="AL7" s="358"/>
      <c r="AM7" s="358"/>
      <c r="BN7" s="1054"/>
    </row>
    <row r="8" spans="1:66" s="17" customFormat="1" ht="16.5" thickBot="1">
      <c r="A8" s="1068">
        <v>1</v>
      </c>
      <c r="B8" s="1069">
        <v>2</v>
      </c>
      <c r="C8" s="1070">
        <v>3</v>
      </c>
      <c r="D8" s="1071">
        <v>4</v>
      </c>
      <c r="E8" s="1071">
        <v>5</v>
      </c>
      <c r="F8" s="1072">
        <v>6</v>
      </c>
      <c r="G8" s="1073">
        <v>7</v>
      </c>
      <c r="H8" s="1070">
        <v>8</v>
      </c>
      <c r="I8" s="1071">
        <v>9</v>
      </c>
      <c r="J8" s="1071">
        <v>10</v>
      </c>
      <c r="K8" s="1071">
        <v>11</v>
      </c>
      <c r="L8" s="1071">
        <v>12</v>
      </c>
      <c r="M8" s="1072">
        <v>13</v>
      </c>
      <c r="N8" s="1074">
        <v>14</v>
      </c>
      <c r="O8" s="1071">
        <v>15</v>
      </c>
      <c r="P8" s="1075">
        <v>16</v>
      </c>
      <c r="Q8" s="1074">
        <v>17</v>
      </c>
      <c r="R8" s="1071">
        <v>18</v>
      </c>
      <c r="S8" s="1075">
        <v>19</v>
      </c>
      <c r="T8" s="1074">
        <v>20</v>
      </c>
      <c r="U8" s="1071">
        <v>21</v>
      </c>
      <c r="V8" s="1075">
        <v>22</v>
      </c>
      <c r="W8" s="537" t="s">
        <v>347</v>
      </c>
      <c r="X8" s="358" t="s">
        <v>348</v>
      </c>
      <c r="Y8" s="358" t="s">
        <v>349</v>
      </c>
      <c r="Z8" s="358" t="s">
        <v>350</v>
      </c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BN8" s="1054"/>
    </row>
    <row r="9" spans="1:66" s="17" customFormat="1" ht="31.5" customHeight="1" thickBot="1">
      <c r="A9" s="1785" t="s">
        <v>362</v>
      </c>
      <c r="B9" s="1786"/>
      <c r="C9" s="1786"/>
      <c r="D9" s="1786"/>
      <c r="E9" s="1786"/>
      <c r="F9" s="1786"/>
      <c r="G9" s="1786"/>
      <c r="H9" s="1786"/>
      <c r="I9" s="1786"/>
      <c r="J9" s="1786"/>
      <c r="K9" s="1786"/>
      <c r="L9" s="1786"/>
      <c r="M9" s="1786"/>
      <c r="N9" s="1786"/>
      <c r="O9" s="1786"/>
      <c r="P9" s="1786"/>
      <c r="Q9" s="1786"/>
      <c r="R9" s="1786"/>
      <c r="S9" s="1786"/>
      <c r="T9" s="1786"/>
      <c r="U9" s="1786"/>
      <c r="V9" s="1787"/>
      <c r="W9" s="537"/>
      <c r="X9" s="358"/>
      <c r="Y9" s="358"/>
      <c r="Z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BN9" s="1054"/>
    </row>
    <row r="10" spans="1:66" s="17" customFormat="1" ht="31.5" customHeight="1" thickBot="1">
      <c r="A10" s="1805" t="s">
        <v>387</v>
      </c>
      <c r="B10" s="1806"/>
      <c r="C10" s="1806"/>
      <c r="D10" s="1806"/>
      <c r="E10" s="1806"/>
      <c r="F10" s="1806"/>
      <c r="G10" s="1806"/>
      <c r="H10" s="1806"/>
      <c r="I10" s="1806"/>
      <c r="J10" s="1806"/>
      <c r="K10" s="1806"/>
      <c r="L10" s="1806"/>
      <c r="M10" s="1806"/>
      <c r="N10" s="1806"/>
      <c r="O10" s="1806"/>
      <c r="P10" s="1806"/>
      <c r="Q10" s="1806"/>
      <c r="R10" s="1806"/>
      <c r="S10" s="1806"/>
      <c r="T10" s="1806"/>
      <c r="U10" s="1806"/>
      <c r="V10" s="1807"/>
      <c r="W10" s="537"/>
      <c r="X10" s="358"/>
      <c r="Y10" s="358"/>
      <c r="Z10" s="358"/>
      <c r="AB10" s="873">
        <v>1</v>
      </c>
      <c r="AC10" s="873" t="s">
        <v>322</v>
      </c>
      <c r="AD10" s="873" t="s">
        <v>321</v>
      </c>
      <c r="AE10" s="873">
        <v>3</v>
      </c>
      <c r="AF10" s="873" t="s">
        <v>323</v>
      </c>
      <c r="AG10" s="873" t="s">
        <v>324</v>
      </c>
      <c r="AH10" s="873">
        <v>5</v>
      </c>
      <c r="AI10" s="873" t="s">
        <v>325</v>
      </c>
      <c r="AJ10" s="873" t="s">
        <v>326</v>
      </c>
      <c r="AK10" s="873">
        <v>7</v>
      </c>
      <c r="AL10" s="873" t="s">
        <v>327</v>
      </c>
      <c r="AM10" s="873" t="s">
        <v>328</v>
      </c>
      <c r="BN10" s="1054"/>
    </row>
    <row r="11" spans="1:66" s="17" customFormat="1" ht="15.75" customHeight="1">
      <c r="A11" s="1285" t="s">
        <v>149</v>
      </c>
      <c r="B11" s="1298" t="s">
        <v>39</v>
      </c>
      <c r="C11" s="1234"/>
      <c r="D11" s="1235"/>
      <c r="E11" s="1235"/>
      <c r="F11" s="1236"/>
      <c r="G11" s="1299">
        <f>G12+G13</f>
        <v>6.5</v>
      </c>
      <c r="H11" s="1229">
        <f>$G11*30</f>
        <v>195</v>
      </c>
      <c r="I11" s="1230">
        <f>SUM($J11:$L11)</f>
        <v>0</v>
      </c>
      <c r="J11" s="1231"/>
      <c r="K11" s="1231"/>
      <c r="L11" s="1231"/>
      <c r="M11" s="1232"/>
      <c r="N11" s="1234"/>
      <c r="O11" s="1300"/>
      <c r="P11" s="1301"/>
      <c r="Q11" s="1302"/>
      <c r="R11" s="1303"/>
      <c r="S11" s="1304"/>
      <c r="T11" s="1302"/>
      <c r="U11" s="1303"/>
      <c r="V11" s="1305"/>
      <c r="W11" s="537"/>
      <c r="X11" s="358"/>
      <c r="Y11" s="358"/>
      <c r="Z11" s="358"/>
      <c r="AB11" s="358">
        <f aca="true" t="shared" si="0" ref="AB11:AB32">IF(N11&lt;&gt;"","так","")</f>
      </c>
      <c r="AC11" s="358">
        <f aca="true" t="shared" si="1" ref="AC11:AC32">IF(O11&lt;&gt;"","так","")</f>
      </c>
      <c r="AD11" s="358">
        <f aca="true" t="shared" si="2" ref="AD11:AD32">IF(P11&lt;&gt;"","так","")</f>
      </c>
      <c r="AE11" s="358">
        <f aca="true" t="shared" si="3" ref="AE11:AE32">IF(Q11&lt;&gt;"","так","")</f>
      </c>
      <c r="AF11" s="358">
        <f aca="true" t="shared" si="4" ref="AF11:AF32">IF(R11&lt;&gt;"","так","")</f>
      </c>
      <c r="AG11" s="358">
        <f aca="true" t="shared" si="5" ref="AG11:AG32">IF(S11&lt;&gt;"","так","")</f>
      </c>
      <c r="AH11" s="358">
        <f aca="true" t="shared" si="6" ref="AH11:AH32">IF(T11&lt;&gt;"","так","")</f>
      </c>
      <c r="AI11" s="358">
        <f aca="true" t="shared" si="7" ref="AI11:AI32">IF(U11&lt;&gt;"","так","")</f>
      </c>
      <c r="AJ11" s="358">
        <f aca="true" t="shared" si="8" ref="AJ11:AJ32">IF(V11&lt;&gt;"","так","")</f>
      </c>
      <c r="AK11" s="358" t="e">
        <f>IF(#REF!&lt;&gt;"","так","")</f>
        <v>#REF!</v>
      </c>
      <c r="AL11" s="358" t="e">
        <f>IF(#REF!&lt;&gt;"","так","")</f>
        <v>#REF!</v>
      </c>
      <c r="AM11" s="358" t="e">
        <f>IF(#REF!&lt;&gt;"","так","")</f>
        <v>#REF!</v>
      </c>
      <c r="BN11" s="1054">
        <f aca="true" t="shared" si="9" ref="BN11:BN32">I11/H11</f>
        <v>0</v>
      </c>
    </row>
    <row r="12" spans="1:66" s="17" customFormat="1" ht="15.75" customHeight="1">
      <c r="A12" s="1306" t="s">
        <v>150</v>
      </c>
      <c r="B12" s="1117" t="s">
        <v>549</v>
      </c>
      <c r="C12" s="1006"/>
      <c r="D12" s="64"/>
      <c r="E12" s="996"/>
      <c r="F12" s="1237"/>
      <c r="G12" s="1121">
        <v>5</v>
      </c>
      <c r="H12" s="1006">
        <f>$G12*30</f>
        <v>150</v>
      </c>
      <c r="I12" s="839">
        <f>SUM($J12:$L12)</f>
        <v>0</v>
      </c>
      <c r="J12" s="169"/>
      <c r="K12" s="169"/>
      <c r="L12" s="169"/>
      <c r="M12" s="1307"/>
      <c r="N12" s="1308"/>
      <c r="O12" s="841"/>
      <c r="P12" s="1309"/>
      <c r="Q12" s="1006"/>
      <c r="R12" s="169"/>
      <c r="S12" s="1203"/>
      <c r="T12" s="1125"/>
      <c r="U12" s="169"/>
      <c r="V12" s="1007"/>
      <c r="W12" s="537"/>
      <c r="X12" s="358"/>
      <c r="Y12" s="358"/>
      <c r="Z12" s="358"/>
      <c r="AB12" s="358">
        <f t="shared" si="0"/>
      </c>
      <c r="AC12" s="358">
        <f t="shared" si="1"/>
      </c>
      <c r="AD12" s="358">
        <f t="shared" si="2"/>
      </c>
      <c r="AE12" s="358">
        <f t="shared" si="3"/>
      </c>
      <c r="AF12" s="358">
        <f t="shared" si="4"/>
      </c>
      <c r="AG12" s="358">
        <f t="shared" si="5"/>
      </c>
      <c r="AH12" s="358">
        <f t="shared" si="6"/>
      </c>
      <c r="AI12" s="358">
        <f t="shared" si="7"/>
      </c>
      <c r="AJ12" s="358">
        <f t="shared" si="8"/>
      </c>
      <c r="AK12" s="358" t="e">
        <f>IF(#REF!&lt;&gt;"","так","")</f>
        <v>#REF!</v>
      </c>
      <c r="AL12" s="358" t="e">
        <f>IF(#REF!&lt;&gt;"","так","")</f>
        <v>#REF!</v>
      </c>
      <c r="AM12" s="358" t="e">
        <f>IF(#REF!&lt;&gt;"","так","")</f>
        <v>#REF!</v>
      </c>
      <c r="BN12" s="1054">
        <f t="shared" si="9"/>
        <v>0</v>
      </c>
    </row>
    <row r="13" spans="1:66" s="17" customFormat="1" ht="15.75" customHeight="1" thickBot="1">
      <c r="A13" s="1310" t="s">
        <v>151</v>
      </c>
      <c r="B13" s="1311" t="s">
        <v>550</v>
      </c>
      <c r="C13" s="1238"/>
      <c r="D13" s="1312" t="s">
        <v>326</v>
      </c>
      <c r="E13" s="1239"/>
      <c r="F13" s="1240"/>
      <c r="G13" s="1151">
        <v>1.5</v>
      </c>
      <c r="H13" s="1238">
        <f>$G13*30</f>
        <v>45</v>
      </c>
      <c r="I13" s="1313">
        <v>16</v>
      </c>
      <c r="J13" s="1314"/>
      <c r="K13" s="1314"/>
      <c r="L13" s="1314">
        <v>16</v>
      </c>
      <c r="M13" s="1315">
        <f>$H13-$I13</f>
        <v>29</v>
      </c>
      <c r="N13" s="1238"/>
      <c r="O13" s="1314"/>
      <c r="P13" s="1316"/>
      <c r="Q13" s="1238"/>
      <c r="R13" s="1314"/>
      <c r="S13" s="1316"/>
      <c r="T13" s="1238"/>
      <c r="U13" s="1314"/>
      <c r="V13" s="1317">
        <v>2</v>
      </c>
      <c r="W13" s="537"/>
      <c r="X13" s="358"/>
      <c r="Y13" s="358"/>
      <c r="Z13" s="358"/>
      <c r="AB13" s="358">
        <f t="shared" si="0"/>
      </c>
      <c r="AC13" s="358">
        <f t="shared" si="1"/>
      </c>
      <c r="AD13" s="358">
        <f t="shared" si="2"/>
      </c>
      <c r="AE13" s="358">
        <f t="shared" si="3"/>
      </c>
      <c r="AF13" s="358">
        <f t="shared" si="4"/>
      </c>
      <c r="AG13" s="358">
        <f t="shared" si="5"/>
      </c>
      <c r="AH13" s="358">
        <f t="shared" si="6"/>
      </c>
      <c r="AI13" s="358">
        <f t="shared" si="7"/>
      </c>
      <c r="AJ13" s="358" t="str">
        <f t="shared" si="8"/>
        <v>так</v>
      </c>
      <c r="AK13" s="358" t="e">
        <f>IF(#REF!&lt;&gt;"","так","")</f>
        <v>#REF!</v>
      </c>
      <c r="AL13" s="358" t="e">
        <f>IF(#REF!&lt;&gt;"","так","")</f>
        <v>#REF!</v>
      </c>
      <c r="AM13" s="358" t="e">
        <f>IF(#REF!&lt;&gt;"","так","")</f>
        <v>#REF!</v>
      </c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1054">
        <f t="shared" si="9"/>
        <v>0.35555555555555557</v>
      </c>
    </row>
    <row r="14" spans="1:66" s="17" customFormat="1" ht="16.5" thickBot="1">
      <c r="A14" s="1140" t="s">
        <v>153</v>
      </c>
      <c r="B14" s="1141" t="s">
        <v>551</v>
      </c>
      <c r="C14" s="1026" t="s">
        <v>563</v>
      </c>
      <c r="D14" s="1027"/>
      <c r="E14" s="1027"/>
      <c r="F14" s="1142"/>
      <c r="G14" s="1143">
        <v>4.5</v>
      </c>
      <c r="H14" s="1144">
        <f>$G14*30</f>
        <v>135</v>
      </c>
      <c r="I14" s="1145">
        <f>SUM($J14:$L14)</f>
        <v>0</v>
      </c>
      <c r="J14" s="1146"/>
      <c r="K14" s="1146"/>
      <c r="L14" s="1146"/>
      <c r="M14" s="1147"/>
      <c r="N14" s="1148"/>
      <c r="O14" s="1149"/>
      <c r="P14" s="1150"/>
      <c r="Q14" s="1148"/>
      <c r="R14" s="1149"/>
      <c r="S14" s="1150"/>
      <c r="T14" s="1026"/>
      <c r="U14" s="1027"/>
      <c r="V14" s="1028"/>
      <c r="W14" s="537"/>
      <c r="X14" s="358"/>
      <c r="Y14" s="358"/>
      <c r="Z14" s="358"/>
      <c r="AB14" s="358">
        <f t="shared" si="0"/>
      </c>
      <c r="AC14" s="358">
        <f t="shared" si="1"/>
      </c>
      <c r="AD14" s="358">
        <f t="shared" si="2"/>
      </c>
      <c r="AE14" s="358">
        <f t="shared" si="3"/>
      </c>
      <c r="AF14" s="358">
        <f t="shared" si="4"/>
      </c>
      <c r="AG14" s="358">
        <f t="shared" si="5"/>
      </c>
      <c r="AH14" s="358">
        <f t="shared" si="6"/>
      </c>
      <c r="AI14" s="358">
        <f t="shared" si="7"/>
      </c>
      <c r="AJ14" s="358">
        <f t="shared" si="8"/>
      </c>
      <c r="AK14" s="358" t="e">
        <f>IF(#REF!&lt;&gt;"","так","")</f>
        <v>#REF!</v>
      </c>
      <c r="AL14" s="358" t="e">
        <f>IF(#REF!&lt;&gt;"","так","")</f>
        <v>#REF!</v>
      </c>
      <c r="AM14" s="358" t="e">
        <f>IF(#REF!&lt;&gt;"","так","")</f>
        <v>#REF!</v>
      </c>
      <c r="BN14" s="1054">
        <f t="shared" si="9"/>
        <v>0</v>
      </c>
    </row>
    <row r="15" spans="1:66" s="17" customFormat="1" ht="15.75" customHeight="1" thickBot="1">
      <c r="A15" s="1318" t="s">
        <v>154</v>
      </c>
      <c r="B15" s="1319" t="s">
        <v>552</v>
      </c>
      <c r="C15" s="1233" t="s">
        <v>563</v>
      </c>
      <c r="D15" s="1241"/>
      <c r="E15" s="1241"/>
      <c r="F15" s="1242"/>
      <c r="G15" s="1320">
        <v>4</v>
      </c>
      <c r="H15" s="1321">
        <f>$G15*30</f>
        <v>120</v>
      </c>
      <c r="I15" s="1322"/>
      <c r="J15" s="1322"/>
      <c r="K15" s="1322"/>
      <c r="L15" s="1322"/>
      <c r="M15" s="1323"/>
      <c r="N15" s="1324"/>
      <c r="O15" s="1325"/>
      <c r="P15" s="1326"/>
      <c r="Q15" s="1324"/>
      <c r="R15" s="1325"/>
      <c r="S15" s="1326"/>
      <c r="T15" s="1233"/>
      <c r="U15" s="1241"/>
      <c r="V15" s="1327"/>
      <c r="W15" s="537"/>
      <c r="X15" s="358"/>
      <c r="Y15" s="358"/>
      <c r="Z15" s="358"/>
      <c r="AB15" s="358">
        <f t="shared" si="0"/>
      </c>
      <c r="AC15" s="358">
        <f t="shared" si="1"/>
      </c>
      <c r="AD15" s="358">
        <f t="shared" si="2"/>
      </c>
      <c r="AE15" s="358">
        <f t="shared" si="3"/>
      </c>
      <c r="AF15" s="358">
        <f t="shared" si="4"/>
      </c>
      <c r="AG15" s="358">
        <f t="shared" si="5"/>
      </c>
      <c r="AH15" s="358">
        <f t="shared" si="6"/>
      </c>
      <c r="AI15" s="358">
        <f t="shared" si="7"/>
      </c>
      <c r="AJ15" s="358">
        <f t="shared" si="8"/>
      </c>
      <c r="AK15" s="358" t="e">
        <f>IF(#REF!&lt;&gt;"","так","")</f>
        <v>#REF!</v>
      </c>
      <c r="AL15" s="358" t="e">
        <f>IF(#REF!&lt;&gt;"","так","")</f>
        <v>#REF!</v>
      </c>
      <c r="AM15" s="358" t="e">
        <f>IF(#REF!&lt;&gt;"","так","")</f>
        <v>#REF!</v>
      </c>
      <c r="BN15" s="1054">
        <f t="shared" si="9"/>
        <v>0</v>
      </c>
    </row>
    <row r="16" spans="1:66" s="1996" customFormat="1" ht="15.75" customHeight="1" thickBot="1">
      <c r="A16" s="1976" t="s">
        <v>155</v>
      </c>
      <c r="B16" s="1977" t="s">
        <v>465</v>
      </c>
      <c r="C16" s="1978"/>
      <c r="D16" s="1979">
        <v>1</v>
      </c>
      <c r="E16" s="1980"/>
      <c r="F16" s="1981"/>
      <c r="G16" s="1982">
        <v>2</v>
      </c>
      <c r="H16" s="1983">
        <f>G16*30</f>
        <v>60</v>
      </c>
      <c r="I16" s="1984">
        <f>J16+K16+L16</f>
        <v>30</v>
      </c>
      <c r="J16" s="1984">
        <v>16</v>
      </c>
      <c r="K16" s="1985"/>
      <c r="L16" s="1985">
        <v>14</v>
      </c>
      <c r="M16" s="1986">
        <f>$H16-$I16</f>
        <v>30</v>
      </c>
      <c r="N16" s="1987">
        <v>2</v>
      </c>
      <c r="O16" s="1979"/>
      <c r="P16" s="1988"/>
      <c r="Q16" s="1989"/>
      <c r="R16" s="1990"/>
      <c r="S16" s="1988"/>
      <c r="T16" s="1989"/>
      <c r="U16" s="1990"/>
      <c r="V16" s="1991"/>
      <c r="W16" s="1992"/>
      <c r="X16" s="1993"/>
      <c r="Y16" s="1993"/>
      <c r="Z16" s="1993"/>
      <c r="AA16" s="1994"/>
      <c r="AB16" s="1993" t="str">
        <f t="shared" si="0"/>
        <v>так</v>
      </c>
      <c r="AC16" s="1993">
        <f t="shared" si="1"/>
      </c>
      <c r="AD16" s="1993">
        <f t="shared" si="2"/>
      </c>
      <c r="AE16" s="1993">
        <f t="shared" si="3"/>
      </c>
      <c r="AF16" s="1993">
        <f t="shared" si="4"/>
      </c>
      <c r="AG16" s="1993">
        <f t="shared" si="5"/>
      </c>
      <c r="AH16" s="1993">
        <f t="shared" si="6"/>
      </c>
      <c r="AI16" s="1993">
        <f t="shared" si="7"/>
      </c>
      <c r="AJ16" s="1993">
        <f t="shared" si="8"/>
      </c>
      <c r="AK16" s="1993" t="e">
        <f>IF(#REF!&lt;&gt;"","так","")</f>
        <v>#REF!</v>
      </c>
      <c r="AL16" s="1993" t="e">
        <f>IF(#REF!&lt;&gt;"","так","")</f>
        <v>#REF!</v>
      </c>
      <c r="AM16" s="1993" t="e">
        <f>IF(#REF!&lt;&gt;"","так","")</f>
        <v>#REF!</v>
      </c>
      <c r="AN16" s="1992"/>
      <c r="AO16" s="1993"/>
      <c r="AP16" s="1993"/>
      <c r="AQ16" s="1993"/>
      <c r="AR16" s="1993"/>
      <c r="AS16" s="1993"/>
      <c r="AT16" s="1993"/>
      <c r="AU16" s="1993"/>
      <c r="AV16" s="1993"/>
      <c r="AW16" s="1993"/>
      <c r="AX16" s="1993"/>
      <c r="AY16" s="1993"/>
      <c r="AZ16" s="1993"/>
      <c r="BA16" s="1993"/>
      <c r="BB16" s="1993"/>
      <c r="BC16" s="1993"/>
      <c r="BD16" s="1993"/>
      <c r="BE16" s="1993"/>
      <c r="BF16" s="1993"/>
      <c r="BG16" s="1993"/>
      <c r="BH16" s="1993"/>
      <c r="BI16" s="1993"/>
      <c r="BJ16" s="1993"/>
      <c r="BK16" s="1993"/>
      <c r="BL16" s="1993"/>
      <c r="BM16" s="1993"/>
      <c r="BN16" s="1995">
        <f t="shared" si="9"/>
        <v>0.5</v>
      </c>
    </row>
    <row r="17" spans="1:66" s="17" customFormat="1" ht="15.75" customHeight="1">
      <c r="A17" s="1329" t="s">
        <v>156</v>
      </c>
      <c r="B17" s="1330" t="s">
        <v>466</v>
      </c>
      <c r="C17" s="1244"/>
      <c r="D17" s="1245"/>
      <c r="E17" s="1245"/>
      <c r="F17" s="1246"/>
      <c r="G17" s="1299">
        <f aca="true" t="shared" si="10" ref="G17:L17">SUM(G$18:G$19)</f>
        <v>5</v>
      </c>
      <c r="H17" s="1331">
        <f t="shared" si="10"/>
        <v>150</v>
      </c>
      <c r="I17" s="1332">
        <f t="shared" si="10"/>
        <v>72</v>
      </c>
      <c r="J17" s="1332">
        <f t="shared" si="10"/>
        <v>36</v>
      </c>
      <c r="K17" s="1332">
        <f t="shared" si="10"/>
        <v>0</v>
      </c>
      <c r="L17" s="1332">
        <f t="shared" si="10"/>
        <v>36</v>
      </c>
      <c r="M17" s="1333">
        <f>$H17-$I17</f>
        <v>78</v>
      </c>
      <c r="N17" s="1334"/>
      <c r="O17" s="1288"/>
      <c r="P17" s="1335"/>
      <c r="Q17" s="1334"/>
      <c r="R17" s="1288"/>
      <c r="S17" s="1335"/>
      <c r="T17" s="1334"/>
      <c r="U17" s="1288"/>
      <c r="V17" s="1336"/>
      <c r="W17" s="537"/>
      <c r="X17" s="358"/>
      <c r="Y17" s="358"/>
      <c r="Z17" s="358"/>
      <c r="AB17" s="358">
        <f t="shared" si="0"/>
      </c>
      <c r="AC17" s="358">
        <f t="shared" si="1"/>
      </c>
      <c r="AD17" s="358">
        <f t="shared" si="2"/>
      </c>
      <c r="AE17" s="358">
        <f t="shared" si="3"/>
      </c>
      <c r="AF17" s="358">
        <f t="shared" si="4"/>
      </c>
      <c r="AG17" s="358">
        <f t="shared" si="5"/>
      </c>
      <c r="AH17" s="358">
        <f t="shared" si="6"/>
      </c>
      <c r="AI17" s="358">
        <f t="shared" si="7"/>
      </c>
      <c r="AJ17" s="358">
        <f t="shared" si="8"/>
      </c>
      <c r="AK17" s="358" t="e">
        <f>IF(#REF!&lt;&gt;"","так","")</f>
        <v>#REF!</v>
      </c>
      <c r="AL17" s="358" t="e">
        <f>IF(#REF!&lt;&gt;"","так","")</f>
        <v>#REF!</v>
      </c>
      <c r="AM17" s="358" t="e">
        <f>IF(#REF!&lt;&gt;"","так","")</f>
        <v>#REF!</v>
      </c>
      <c r="BN17" s="1054">
        <f t="shared" si="9"/>
        <v>0.48</v>
      </c>
    </row>
    <row r="18" spans="1:66" s="1996" customFormat="1" ht="15.75">
      <c r="A18" s="1997" t="s">
        <v>451</v>
      </c>
      <c r="B18" s="1998" t="s">
        <v>466</v>
      </c>
      <c r="C18" s="1999"/>
      <c r="D18" s="2000"/>
      <c r="E18" s="2001"/>
      <c r="F18" s="2002"/>
      <c r="G18" s="2003">
        <v>2.5</v>
      </c>
      <c r="H18" s="2004">
        <f aca="true" t="shared" si="11" ref="H18:H26">$G18*30</f>
        <v>75</v>
      </c>
      <c r="I18" s="2005">
        <f aca="true" t="shared" si="12" ref="I18:I26">SUM($J18:$L18)</f>
        <v>36</v>
      </c>
      <c r="J18" s="2006">
        <v>18</v>
      </c>
      <c r="K18" s="2000"/>
      <c r="L18" s="2000">
        <v>18</v>
      </c>
      <c r="M18" s="2007">
        <f aca="true" t="shared" si="13" ref="M18:M26">$H18-$I18</f>
        <v>39</v>
      </c>
      <c r="N18" s="2008"/>
      <c r="O18" s="2009">
        <v>4</v>
      </c>
      <c r="P18" s="2010"/>
      <c r="Q18" s="2011"/>
      <c r="R18" s="2012"/>
      <c r="S18" s="2013"/>
      <c r="T18" s="2011"/>
      <c r="U18" s="2012"/>
      <c r="V18" s="2014"/>
      <c r="W18" s="1992"/>
      <c r="X18" s="1993"/>
      <c r="Y18" s="1993"/>
      <c r="Z18" s="1993"/>
      <c r="AB18" s="1993">
        <f t="shared" si="0"/>
      </c>
      <c r="AC18" s="1993" t="str">
        <f t="shared" si="1"/>
        <v>так</v>
      </c>
      <c r="AD18" s="1993">
        <f t="shared" si="2"/>
      </c>
      <c r="AE18" s="1993">
        <f t="shared" si="3"/>
      </c>
      <c r="AF18" s="1993">
        <f t="shared" si="4"/>
      </c>
      <c r="AG18" s="1993">
        <f t="shared" si="5"/>
      </c>
      <c r="AH18" s="1993">
        <f t="shared" si="6"/>
      </c>
      <c r="AI18" s="1993">
        <f t="shared" si="7"/>
      </c>
      <c r="AJ18" s="1993">
        <f t="shared" si="8"/>
      </c>
      <c r="AK18" s="1993" t="e">
        <f>IF(#REF!&lt;&gt;"","так","")</f>
        <v>#REF!</v>
      </c>
      <c r="AL18" s="1993" t="e">
        <f>IF(#REF!&lt;&gt;"","так","")</f>
        <v>#REF!</v>
      </c>
      <c r="AM18" s="1993" t="e">
        <f>IF(#REF!&lt;&gt;"","так","")</f>
        <v>#REF!</v>
      </c>
      <c r="BN18" s="1995">
        <f t="shared" si="9"/>
        <v>0.48</v>
      </c>
    </row>
    <row r="19" spans="1:66" s="1996" customFormat="1" ht="16.5" thickBot="1">
      <c r="A19" s="2015" t="s">
        <v>452</v>
      </c>
      <c r="B19" s="2016" t="s">
        <v>466</v>
      </c>
      <c r="C19" s="2017" t="s">
        <v>321</v>
      </c>
      <c r="D19" s="2018"/>
      <c r="E19" s="2018"/>
      <c r="F19" s="2019"/>
      <c r="G19" s="2020">
        <v>2.5</v>
      </c>
      <c r="H19" s="2021">
        <f t="shared" si="11"/>
        <v>75</v>
      </c>
      <c r="I19" s="2022">
        <f t="shared" si="12"/>
        <v>36</v>
      </c>
      <c r="J19" s="2023">
        <v>18</v>
      </c>
      <c r="K19" s="2024"/>
      <c r="L19" s="2024">
        <v>18</v>
      </c>
      <c r="M19" s="2025">
        <f t="shared" si="13"/>
        <v>39</v>
      </c>
      <c r="N19" s="2026"/>
      <c r="O19" s="2027"/>
      <c r="P19" s="2028">
        <v>4</v>
      </c>
      <c r="Q19" s="2029"/>
      <c r="R19" s="2030"/>
      <c r="S19" s="2031"/>
      <c r="T19" s="2029"/>
      <c r="U19" s="2030"/>
      <c r="V19" s="2032"/>
      <c r="W19" s="1992"/>
      <c r="X19" s="1993"/>
      <c r="Y19" s="1993"/>
      <c r="Z19" s="1993"/>
      <c r="AB19" s="1993">
        <f t="shared" si="0"/>
      </c>
      <c r="AC19" s="1993">
        <f t="shared" si="1"/>
      </c>
      <c r="AD19" s="1993" t="str">
        <f t="shared" si="2"/>
        <v>так</v>
      </c>
      <c r="AE19" s="1993">
        <f t="shared" si="3"/>
      </c>
      <c r="AF19" s="1993">
        <f t="shared" si="4"/>
      </c>
      <c r="AG19" s="1993">
        <f t="shared" si="5"/>
      </c>
      <c r="AH19" s="1993">
        <f t="shared" si="6"/>
      </c>
      <c r="AI19" s="1993">
        <f t="shared" si="7"/>
      </c>
      <c r="AJ19" s="1993">
        <f t="shared" si="8"/>
      </c>
      <c r="AK19" s="1993" t="e">
        <f>IF(#REF!&lt;&gt;"","так","")</f>
        <v>#REF!</v>
      </c>
      <c r="AL19" s="1993" t="e">
        <f>IF(#REF!&lt;&gt;"","так","")</f>
        <v>#REF!</v>
      </c>
      <c r="AM19" s="1993" t="e">
        <f>IF(#REF!&lt;&gt;"","так","")</f>
        <v>#REF!</v>
      </c>
      <c r="BN19" s="1995">
        <f t="shared" si="9"/>
        <v>0.48</v>
      </c>
    </row>
    <row r="20" spans="1:66" s="17" customFormat="1" ht="15.75">
      <c r="A20" s="1285" t="s">
        <v>157</v>
      </c>
      <c r="B20" s="1330" t="s">
        <v>579</v>
      </c>
      <c r="C20" s="1244"/>
      <c r="D20" s="1245"/>
      <c r="E20" s="1245"/>
      <c r="F20" s="1246"/>
      <c r="G20" s="1299">
        <f aca="true" t="shared" si="14" ref="G20:L20">SUM(G$21:G$22)</f>
        <v>5</v>
      </c>
      <c r="H20" s="1343">
        <f t="shared" si="11"/>
        <v>150</v>
      </c>
      <c r="I20" s="1344">
        <f t="shared" si="12"/>
        <v>96</v>
      </c>
      <c r="J20" s="1345">
        <f t="shared" si="14"/>
        <v>48</v>
      </c>
      <c r="K20" s="1345">
        <f t="shared" si="14"/>
        <v>0</v>
      </c>
      <c r="L20" s="1345">
        <f t="shared" si="14"/>
        <v>48</v>
      </c>
      <c r="M20" s="1333">
        <f t="shared" si="13"/>
        <v>54</v>
      </c>
      <c r="N20" s="1334"/>
      <c r="O20" s="1288"/>
      <c r="P20" s="1335"/>
      <c r="Q20" s="1334"/>
      <c r="R20" s="1288"/>
      <c r="S20" s="1335"/>
      <c r="T20" s="1334"/>
      <c r="U20" s="1288"/>
      <c r="V20" s="1336"/>
      <c r="W20" s="537"/>
      <c r="X20" s="358"/>
      <c r="Y20" s="358"/>
      <c r="Z20" s="358"/>
      <c r="AB20" s="358">
        <f t="shared" si="0"/>
      </c>
      <c r="AC20" s="358">
        <f t="shared" si="1"/>
      </c>
      <c r="AD20" s="358">
        <f t="shared" si="2"/>
      </c>
      <c r="AE20" s="358">
        <f t="shared" si="3"/>
      </c>
      <c r="AF20" s="358">
        <f t="shared" si="4"/>
      </c>
      <c r="AG20" s="358">
        <f t="shared" si="5"/>
      </c>
      <c r="AH20" s="358">
        <f t="shared" si="6"/>
      </c>
      <c r="AI20" s="358">
        <f t="shared" si="7"/>
      </c>
      <c r="AJ20" s="358">
        <f t="shared" si="8"/>
      </c>
      <c r="AK20" s="358" t="e">
        <f>IF(#REF!&lt;&gt;"","так","")</f>
        <v>#REF!</v>
      </c>
      <c r="AL20" s="358" t="e">
        <f>IF(#REF!&lt;&gt;"","так","")</f>
        <v>#REF!</v>
      </c>
      <c r="AM20" s="358" t="e">
        <f>IF(#REF!&lt;&gt;"","так","")</f>
        <v>#REF!</v>
      </c>
      <c r="BN20" s="1054">
        <f t="shared" si="9"/>
        <v>0.64</v>
      </c>
    </row>
    <row r="21" spans="1:66" s="17" customFormat="1" ht="15.75">
      <c r="A21" s="1117" t="s">
        <v>158</v>
      </c>
      <c r="B21" s="1118" t="s">
        <v>467</v>
      </c>
      <c r="C21" s="1119">
        <v>3</v>
      </c>
      <c r="D21" s="835"/>
      <c r="E21" s="836"/>
      <c r="F21" s="1247"/>
      <c r="G21" s="1121">
        <v>3</v>
      </c>
      <c r="H21" s="1006">
        <f t="shared" si="11"/>
        <v>90</v>
      </c>
      <c r="I21" s="839">
        <f t="shared" si="12"/>
        <v>60</v>
      </c>
      <c r="J21" s="840">
        <v>30</v>
      </c>
      <c r="K21" s="835"/>
      <c r="L21" s="835">
        <v>30</v>
      </c>
      <c r="M21" s="1122">
        <f t="shared" si="13"/>
        <v>30</v>
      </c>
      <c r="N21" s="1308"/>
      <c r="O21" s="841"/>
      <c r="P21" s="1309"/>
      <c r="Q21" s="1308">
        <v>4</v>
      </c>
      <c r="R21" s="841"/>
      <c r="S21" s="1124"/>
      <c r="T21" s="1126"/>
      <c r="U21" s="64"/>
      <c r="V21" s="1127"/>
      <c r="W21" s="537"/>
      <c r="X21" s="358"/>
      <c r="Y21" s="358"/>
      <c r="Z21" s="358"/>
      <c r="AB21" s="358">
        <f t="shared" si="0"/>
      </c>
      <c r="AC21" s="358">
        <f t="shared" si="1"/>
      </c>
      <c r="AD21" s="358">
        <f t="shared" si="2"/>
      </c>
      <c r="AE21" s="358" t="str">
        <f t="shared" si="3"/>
        <v>так</v>
      </c>
      <c r="AF21" s="358">
        <f t="shared" si="4"/>
      </c>
      <c r="AG21" s="358">
        <f t="shared" si="5"/>
      </c>
      <c r="AH21" s="358">
        <f t="shared" si="6"/>
      </c>
      <c r="AI21" s="358">
        <f t="shared" si="7"/>
      </c>
      <c r="AJ21" s="358">
        <f t="shared" si="8"/>
      </c>
      <c r="AK21" s="358" t="e">
        <f>IF(#REF!&lt;&gt;"","так","")</f>
        <v>#REF!</v>
      </c>
      <c r="AL21" s="358" t="e">
        <f>IF(#REF!&lt;&gt;"","так","")</f>
        <v>#REF!</v>
      </c>
      <c r="AM21" s="358" t="e">
        <f>IF(#REF!&lt;&gt;"","так","")</f>
        <v>#REF!</v>
      </c>
      <c r="BN21" s="1054">
        <f t="shared" si="9"/>
        <v>0.6666666666666666</v>
      </c>
    </row>
    <row r="22" spans="1:66" s="17" customFormat="1" ht="16.5" thickBot="1">
      <c r="A22" s="1128" t="s">
        <v>159</v>
      </c>
      <c r="B22" s="1129" t="s">
        <v>468</v>
      </c>
      <c r="C22" s="1338" t="s">
        <v>323</v>
      </c>
      <c r="D22" s="1130"/>
      <c r="E22" s="1130"/>
      <c r="F22" s="1248"/>
      <c r="G22" s="1132">
        <v>2</v>
      </c>
      <c r="H22" s="1133">
        <f t="shared" si="11"/>
        <v>60</v>
      </c>
      <c r="I22" s="1339">
        <f t="shared" si="12"/>
        <v>36</v>
      </c>
      <c r="J22" s="1340">
        <v>18</v>
      </c>
      <c r="K22" s="1134"/>
      <c r="L22" s="1134">
        <v>18</v>
      </c>
      <c r="M22" s="1341">
        <f t="shared" si="13"/>
        <v>24</v>
      </c>
      <c r="N22" s="1272"/>
      <c r="O22" s="1138"/>
      <c r="P22" s="1342"/>
      <c r="Q22" s="1272"/>
      <c r="R22" s="1138">
        <v>4</v>
      </c>
      <c r="S22" s="1137"/>
      <c r="T22" s="1135"/>
      <c r="U22" s="1136"/>
      <c r="V22" s="1139"/>
      <c r="W22" s="537"/>
      <c r="X22" s="358"/>
      <c r="Y22" s="358"/>
      <c r="Z22" s="358"/>
      <c r="AB22" s="358">
        <f t="shared" si="0"/>
      </c>
      <c r="AC22" s="358">
        <f t="shared" si="1"/>
      </c>
      <c r="AD22" s="358">
        <f t="shared" si="2"/>
      </c>
      <c r="AE22" s="358">
        <f t="shared" si="3"/>
      </c>
      <c r="AF22" s="358" t="str">
        <f t="shared" si="4"/>
        <v>так</v>
      </c>
      <c r="AG22" s="358">
        <f t="shared" si="5"/>
      </c>
      <c r="AH22" s="358">
        <f t="shared" si="6"/>
      </c>
      <c r="AI22" s="358">
        <f t="shared" si="7"/>
      </c>
      <c r="AJ22" s="358">
        <f t="shared" si="8"/>
      </c>
      <c r="AK22" s="358" t="e">
        <f>IF(#REF!&lt;&gt;"","так","")</f>
        <v>#REF!</v>
      </c>
      <c r="AL22" s="358" t="e">
        <f>IF(#REF!&lt;&gt;"","так","")</f>
        <v>#REF!</v>
      </c>
      <c r="AM22" s="358" t="e">
        <f>IF(#REF!&lt;&gt;"","так","")</f>
        <v>#REF!</v>
      </c>
      <c r="BN22" s="1054">
        <f t="shared" si="9"/>
        <v>0.6</v>
      </c>
    </row>
    <row r="23" spans="1:66" s="17" customFormat="1" ht="15.75">
      <c r="A23" s="1346" t="s">
        <v>453</v>
      </c>
      <c r="B23" s="1347" t="s">
        <v>469</v>
      </c>
      <c r="C23" s="1249"/>
      <c r="D23" s="1250"/>
      <c r="E23" s="1250"/>
      <c r="F23" s="370"/>
      <c r="G23" s="1348">
        <f aca="true" t="shared" si="15" ref="G23:L23">SUM(G$24:G$25)</f>
        <v>5</v>
      </c>
      <c r="H23" s="1349">
        <f t="shared" si="11"/>
        <v>150</v>
      </c>
      <c r="I23" s="323">
        <f t="shared" si="12"/>
        <v>96</v>
      </c>
      <c r="J23" s="287">
        <f t="shared" si="15"/>
        <v>48</v>
      </c>
      <c r="K23" s="287">
        <f t="shared" si="15"/>
        <v>0</v>
      </c>
      <c r="L23" s="287">
        <f t="shared" si="15"/>
        <v>48</v>
      </c>
      <c r="M23" s="1350">
        <f t="shared" si="13"/>
        <v>54</v>
      </c>
      <c r="N23" s="325"/>
      <c r="O23" s="326"/>
      <c r="P23" s="1351"/>
      <c r="Q23" s="325"/>
      <c r="R23" s="326"/>
      <c r="S23" s="1352"/>
      <c r="T23" s="1353"/>
      <c r="U23" s="1354"/>
      <c r="V23" s="1355"/>
      <c r="W23" s="537"/>
      <c r="X23" s="358"/>
      <c r="Y23" s="358"/>
      <c r="Z23" s="358"/>
      <c r="AB23" s="358">
        <f t="shared" si="0"/>
      </c>
      <c r="AC23" s="358">
        <f t="shared" si="1"/>
      </c>
      <c r="AD23" s="358">
        <f t="shared" si="2"/>
      </c>
      <c r="AE23" s="358">
        <f t="shared" si="3"/>
      </c>
      <c r="AF23" s="358">
        <f t="shared" si="4"/>
      </c>
      <c r="AG23" s="358">
        <f t="shared" si="5"/>
      </c>
      <c r="AH23" s="358">
        <f t="shared" si="6"/>
      </c>
      <c r="AI23" s="358">
        <f t="shared" si="7"/>
      </c>
      <c r="AJ23" s="358">
        <f t="shared" si="8"/>
      </c>
      <c r="AK23" s="358" t="e">
        <f>IF(#REF!&lt;&gt;"","так","")</f>
        <v>#REF!</v>
      </c>
      <c r="AL23" s="358" t="e">
        <f>IF(#REF!&lt;&gt;"","так","")</f>
        <v>#REF!</v>
      </c>
      <c r="AM23" s="358" t="e">
        <f>IF(#REF!&lt;&gt;"","так","")</f>
        <v>#REF!</v>
      </c>
      <c r="BN23" s="1054">
        <f t="shared" si="9"/>
        <v>0.64</v>
      </c>
    </row>
    <row r="24" spans="1:66" s="17" customFormat="1" ht="15.75">
      <c r="A24" s="1117" t="s">
        <v>454</v>
      </c>
      <c r="B24" s="1118" t="s">
        <v>525</v>
      </c>
      <c r="C24" s="1119"/>
      <c r="D24" s="835">
        <v>5</v>
      </c>
      <c r="E24" s="836"/>
      <c r="F24" s="1247"/>
      <c r="G24" s="1121">
        <v>3</v>
      </c>
      <c r="H24" s="1006">
        <f t="shared" si="11"/>
        <v>90</v>
      </c>
      <c r="I24" s="839">
        <f t="shared" si="12"/>
        <v>60</v>
      </c>
      <c r="J24" s="840">
        <v>30</v>
      </c>
      <c r="K24" s="835"/>
      <c r="L24" s="835">
        <v>30</v>
      </c>
      <c r="M24" s="1122">
        <f t="shared" si="13"/>
        <v>30</v>
      </c>
      <c r="N24" s="1308"/>
      <c r="O24" s="841"/>
      <c r="P24" s="1309"/>
      <c r="Q24" s="1308"/>
      <c r="R24" s="841"/>
      <c r="S24" s="1124"/>
      <c r="T24" s="1126">
        <v>4</v>
      </c>
      <c r="U24" s="64"/>
      <c r="V24" s="1127"/>
      <c r="W24" s="537"/>
      <c r="X24" s="358"/>
      <c r="Y24" s="358"/>
      <c r="Z24" s="358"/>
      <c r="AB24" s="358">
        <f t="shared" si="0"/>
      </c>
      <c r="AC24" s="358">
        <f t="shared" si="1"/>
      </c>
      <c r="AD24" s="358">
        <f t="shared" si="2"/>
      </c>
      <c r="AE24" s="358">
        <f t="shared" si="3"/>
      </c>
      <c r="AF24" s="358">
        <f t="shared" si="4"/>
      </c>
      <c r="AG24" s="358">
        <f t="shared" si="5"/>
      </c>
      <c r="AH24" s="358" t="str">
        <f t="shared" si="6"/>
        <v>так</v>
      </c>
      <c r="AI24" s="358">
        <f t="shared" si="7"/>
      </c>
      <c r="AJ24" s="358">
        <f t="shared" si="8"/>
      </c>
      <c r="AK24" s="358" t="e">
        <f>IF(#REF!&lt;&gt;"","так","")</f>
        <v>#REF!</v>
      </c>
      <c r="AL24" s="358" t="e">
        <f>IF(#REF!&lt;&gt;"","так","")</f>
        <v>#REF!</v>
      </c>
      <c r="AM24" s="358" t="e">
        <f>IF(#REF!&lt;&gt;"","так","")</f>
        <v>#REF!</v>
      </c>
      <c r="BN24" s="1054">
        <f t="shared" si="9"/>
        <v>0.6666666666666666</v>
      </c>
    </row>
    <row r="25" spans="1:66" s="17" customFormat="1" ht="16.5" thickBot="1">
      <c r="A25" s="1274" t="s">
        <v>455</v>
      </c>
      <c r="B25" s="1275" t="s">
        <v>526</v>
      </c>
      <c r="C25" s="1356" t="s">
        <v>325</v>
      </c>
      <c r="D25" s="1251"/>
      <c r="E25" s="1251"/>
      <c r="F25" s="535"/>
      <c r="G25" s="1279">
        <v>2</v>
      </c>
      <c r="H25" s="1273">
        <f t="shared" si="11"/>
        <v>60</v>
      </c>
      <c r="I25" s="126">
        <f t="shared" si="12"/>
        <v>36</v>
      </c>
      <c r="J25" s="1280">
        <v>18</v>
      </c>
      <c r="K25" s="1277"/>
      <c r="L25" s="1277">
        <v>18</v>
      </c>
      <c r="M25" s="1281">
        <f t="shared" si="13"/>
        <v>24</v>
      </c>
      <c r="N25" s="1357"/>
      <c r="O25" s="127"/>
      <c r="P25" s="1358"/>
      <c r="Q25" s="1357"/>
      <c r="R25" s="127"/>
      <c r="S25" s="746"/>
      <c r="T25" s="733"/>
      <c r="U25" s="734">
        <v>4</v>
      </c>
      <c r="V25" s="735"/>
      <c r="W25" s="537"/>
      <c r="X25" s="358"/>
      <c r="Y25" s="358"/>
      <c r="Z25" s="358"/>
      <c r="AB25" s="358">
        <f t="shared" si="0"/>
      </c>
      <c r="AC25" s="358">
        <f t="shared" si="1"/>
      </c>
      <c r="AD25" s="358">
        <f t="shared" si="2"/>
      </c>
      <c r="AE25" s="358">
        <f t="shared" si="3"/>
      </c>
      <c r="AF25" s="358">
        <f t="shared" si="4"/>
      </c>
      <c r="AG25" s="358">
        <f t="shared" si="5"/>
      </c>
      <c r="AH25" s="358">
        <f t="shared" si="6"/>
      </c>
      <c r="AI25" s="358" t="str">
        <f t="shared" si="7"/>
        <v>так</v>
      </c>
      <c r="AJ25" s="358">
        <f t="shared" si="8"/>
      </c>
      <c r="AK25" s="358" t="e">
        <f>IF(#REF!&lt;&gt;"","так","")</f>
        <v>#REF!</v>
      </c>
      <c r="AL25" s="358" t="e">
        <f>IF(#REF!&lt;&gt;"","так","")</f>
        <v>#REF!</v>
      </c>
      <c r="AM25" s="358" t="e">
        <f>IF(#REF!&lt;&gt;"","так","")</f>
        <v>#REF!</v>
      </c>
      <c r="BN25" s="1054">
        <f t="shared" si="9"/>
        <v>0.6</v>
      </c>
    </row>
    <row r="26" spans="1:66" s="1996" customFormat="1" ht="16.5" thickBot="1">
      <c r="A26" s="2033" t="s">
        <v>456</v>
      </c>
      <c r="B26" s="2034" t="s">
        <v>470</v>
      </c>
      <c r="C26" s="1978"/>
      <c r="D26" s="1980" t="s">
        <v>321</v>
      </c>
      <c r="E26" s="1980"/>
      <c r="F26" s="1981"/>
      <c r="G26" s="1982">
        <v>2</v>
      </c>
      <c r="H26" s="2035">
        <f t="shared" si="11"/>
        <v>60</v>
      </c>
      <c r="I26" s="2036">
        <f t="shared" si="12"/>
        <v>36</v>
      </c>
      <c r="J26" s="2036">
        <v>18</v>
      </c>
      <c r="K26" s="2036"/>
      <c r="L26" s="2036">
        <v>18</v>
      </c>
      <c r="M26" s="1986">
        <f t="shared" si="13"/>
        <v>24</v>
      </c>
      <c r="N26" s="2037"/>
      <c r="O26" s="2038"/>
      <c r="P26" s="2039">
        <v>4</v>
      </c>
      <c r="Q26" s="2037"/>
      <c r="R26" s="2038"/>
      <c r="S26" s="2040"/>
      <c r="T26" s="2037"/>
      <c r="U26" s="2038"/>
      <c r="V26" s="2041"/>
      <c r="W26" s="1992"/>
      <c r="X26" s="1993"/>
      <c r="Y26" s="1993"/>
      <c r="Z26" s="1993"/>
      <c r="AB26" s="1993">
        <f t="shared" si="0"/>
      </c>
      <c r="AC26" s="1993">
        <f t="shared" si="1"/>
      </c>
      <c r="AD26" s="1993" t="str">
        <f t="shared" si="2"/>
        <v>так</v>
      </c>
      <c r="AE26" s="1993">
        <f t="shared" si="3"/>
      </c>
      <c r="AF26" s="1993">
        <f t="shared" si="4"/>
      </c>
      <c r="AG26" s="1993">
        <f t="shared" si="5"/>
      </c>
      <c r="AH26" s="1993">
        <f t="shared" si="6"/>
      </c>
      <c r="AI26" s="1993">
        <f t="shared" si="7"/>
      </c>
      <c r="AJ26" s="1993">
        <f t="shared" si="8"/>
      </c>
      <c r="AK26" s="1993" t="e">
        <f>IF(#REF!&lt;&gt;"","так","")</f>
        <v>#REF!</v>
      </c>
      <c r="AL26" s="1993" t="e">
        <f>IF(#REF!&lt;&gt;"","так","")</f>
        <v>#REF!</v>
      </c>
      <c r="AM26" s="1993" t="e">
        <f>IF(#REF!&lt;&gt;"","так","")</f>
        <v>#REF!</v>
      </c>
      <c r="BN26" s="1995">
        <f t="shared" si="9"/>
        <v>0.6</v>
      </c>
    </row>
    <row r="27" spans="1:66" s="1996" customFormat="1" ht="15.75" customHeight="1" thickBot="1">
      <c r="A27" s="2042" t="s">
        <v>457</v>
      </c>
      <c r="B27" s="2043" t="s">
        <v>471</v>
      </c>
      <c r="C27" s="2044"/>
      <c r="D27" s="2045" t="s">
        <v>322</v>
      </c>
      <c r="E27" s="2045"/>
      <c r="F27" s="2046"/>
      <c r="G27" s="2047">
        <v>2</v>
      </c>
      <c r="H27" s="2048">
        <f>G27*30</f>
        <v>60</v>
      </c>
      <c r="I27" s="2049">
        <f>J27+K27+L27</f>
        <v>36</v>
      </c>
      <c r="J27" s="2050">
        <v>18</v>
      </c>
      <c r="K27" s="2051"/>
      <c r="L27" s="2051">
        <v>18</v>
      </c>
      <c r="M27" s="2052">
        <f>H27-I27</f>
        <v>24</v>
      </c>
      <c r="N27" s="2044"/>
      <c r="O27" s="2053">
        <v>4</v>
      </c>
      <c r="P27" s="2054"/>
      <c r="Q27" s="2044"/>
      <c r="R27" s="2053"/>
      <c r="S27" s="2054"/>
      <c r="T27" s="2044"/>
      <c r="U27" s="2053"/>
      <c r="V27" s="2055"/>
      <c r="W27" s="1992"/>
      <c r="X27" s="1993"/>
      <c r="Y27" s="1993"/>
      <c r="Z27" s="1993"/>
      <c r="AB27" s="1993">
        <f t="shared" si="0"/>
      </c>
      <c r="AC27" s="1993" t="str">
        <f t="shared" si="1"/>
        <v>так</v>
      </c>
      <c r="AD27" s="1993">
        <f t="shared" si="2"/>
      </c>
      <c r="AE27" s="1993">
        <f t="shared" si="3"/>
      </c>
      <c r="AF27" s="1993">
        <f t="shared" si="4"/>
      </c>
      <c r="AG27" s="1993">
        <f t="shared" si="5"/>
      </c>
      <c r="AH27" s="1993">
        <f t="shared" si="6"/>
      </c>
      <c r="AI27" s="1993">
        <f t="shared" si="7"/>
      </c>
      <c r="AJ27" s="1993">
        <f t="shared" si="8"/>
      </c>
      <c r="AK27" s="1993" t="e">
        <f>IF(#REF!&lt;&gt;"","так","")</f>
        <v>#REF!</v>
      </c>
      <c r="AL27" s="1993" t="e">
        <f>IF(#REF!&lt;&gt;"","так","")</f>
        <v>#REF!</v>
      </c>
      <c r="AM27" s="1993" t="e">
        <f>IF(#REF!&lt;&gt;"","так","")</f>
        <v>#REF!</v>
      </c>
      <c r="BN27" s="1995">
        <f t="shared" si="9"/>
        <v>0.6</v>
      </c>
    </row>
    <row r="28" spans="1:66" s="1996" customFormat="1" ht="16.5" thickBot="1">
      <c r="A28" s="2033" t="s">
        <v>458</v>
      </c>
      <c r="B28" s="2034" t="s">
        <v>472</v>
      </c>
      <c r="C28" s="1987">
        <v>1</v>
      </c>
      <c r="D28" s="1979"/>
      <c r="E28" s="1980"/>
      <c r="F28" s="1981"/>
      <c r="G28" s="1982">
        <v>3</v>
      </c>
      <c r="H28" s="1983">
        <f>G28*30</f>
        <v>90</v>
      </c>
      <c r="I28" s="2056">
        <f>J28+K28+L28</f>
        <v>60</v>
      </c>
      <c r="J28" s="1984">
        <v>30</v>
      </c>
      <c r="K28" s="1985"/>
      <c r="L28" s="1985">
        <v>30</v>
      </c>
      <c r="M28" s="2057">
        <f>H28-I28</f>
        <v>30</v>
      </c>
      <c r="N28" s="2037">
        <v>4</v>
      </c>
      <c r="O28" s="2038"/>
      <c r="P28" s="2039"/>
      <c r="Q28" s="2037"/>
      <c r="R28" s="2038"/>
      <c r="S28" s="2039"/>
      <c r="T28" s="2037"/>
      <c r="U28" s="2038"/>
      <c r="V28" s="2041"/>
      <c r="W28" s="1992"/>
      <c r="X28" s="1993"/>
      <c r="Y28" s="1993"/>
      <c r="Z28" s="1993"/>
      <c r="AB28" s="1993" t="str">
        <f t="shared" si="0"/>
        <v>так</v>
      </c>
      <c r="AC28" s="1993">
        <f t="shared" si="1"/>
      </c>
      <c r="AD28" s="1993">
        <f t="shared" si="2"/>
      </c>
      <c r="AE28" s="1993">
        <f t="shared" si="3"/>
      </c>
      <c r="AF28" s="1993">
        <f t="shared" si="4"/>
      </c>
      <c r="AG28" s="1993">
        <f t="shared" si="5"/>
      </c>
      <c r="AH28" s="1993">
        <f t="shared" si="6"/>
      </c>
      <c r="AI28" s="1993">
        <f t="shared" si="7"/>
      </c>
      <c r="AJ28" s="1993">
        <f t="shared" si="8"/>
      </c>
      <c r="AK28" s="1993" t="e">
        <f>IF(#REF!&lt;&gt;"","так","")</f>
        <v>#REF!</v>
      </c>
      <c r="AL28" s="1993" t="e">
        <f>IF(#REF!&lt;&gt;"","так","")</f>
        <v>#REF!</v>
      </c>
      <c r="AM28" s="1993" t="e">
        <f>IF(#REF!&lt;&gt;"","так","")</f>
        <v>#REF!</v>
      </c>
      <c r="BN28" s="1995">
        <f t="shared" si="9"/>
        <v>0.6666666666666666</v>
      </c>
    </row>
    <row r="29" spans="1:66" s="17" customFormat="1" ht="15.75" customHeight="1">
      <c r="A29" s="1285" t="s">
        <v>459</v>
      </c>
      <c r="B29" s="1330" t="s">
        <v>180</v>
      </c>
      <c r="C29" s="1254"/>
      <c r="D29" s="1245"/>
      <c r="E29" s="1245"/>
      <c r="F29" s="1246"/>
      <c r="G29" s="1299">
        <f>G30+G31+G32</f>
        <v>3.5</v>
      </c>
      <c r="H29" s="1343">
        <f>$G29*30</f>
        <v>105</v>
      </c>
      <c r="I29" s="323"/>
      <c r="J29" s="287"/>
      <c r="K29" s="287"/>
      <c r="L29" s="287"/>
      <c r="M29" s="1350"/>
      <c r="N29" s="1334"/>
      <c r="O29" s="1288"/>
      <c r="P29" s="1335"/>
      <c r="Q29" s="1334"/>
      <c r="R29" s="1288"/>
      <c r="S29" s="1363"/>
      <c r="T29" s="1334"/>
      <c r="U29" s="1288"/>
      <c r="V29" s="1336"/>
      <c r="W29" s="537"/>
      <c r="X29" s="358"/>
      <c r="Y29" s="358"/>
      <c r="Z29" s="358"/>
      <c r="AB29" s="358">
        <f t="shared" si="0"/>
      </c>
      <c r="AC29" s="358">
        <f t="shared" si="1"/>
      </c>
      <c r="AD29" s="358">
        <f t="shared" si="2"/>
      </c>
      <c r="AE29" s="358">
        <f t="shared" si="3"/>
      </c>
      <c r="AF29" s="358">
        <f t="shared" si="4"/>
      </c>
      <c r="AG29" s="358">
        <f t="shared" si="5"/>
      </c>
      <c r="AH29" s="358">
        <f t="shared" si="6"/>
      </c>
      <c r="AI29" s="358">
        <f t="shared" si="7"/>
      </c>
      <c r="AJ29" s="358">
        <f t="shared" si="8"/>
      </c>
      <c r="AK29" s="358" t="e">
        <f>IF(#REF!&lt;&gt;"","так","")</f>
        <v>#REF!</v>
      </c>
      <c r="AL29" s="358" t="e">
        <f>IF(#REF!&lt;&gt;"","так","")</f>
        <v>#REF!</v>
      </c>
      <c r="AM29" s="358" t="e">
        <f>IF(#REF!&lt;&gt;"","так","")</f>
        <v>#REF!</v>
      </c>
      <c r="BN29" s="1054">
        <f t="shared" si="9"/>
        <v>0</v>
      </c>
    </row>
    <row r="30" spans="1:66" s="17" customFormat="1" ht="15.75" customHeight="1">
      <c r="A30" s="1117" t="s">
        <v>554</v>
      </c>
      <c r="B30" s="1118" t="s">
        <v>553</v>
      </c>
      <c r="C30" s="1119"/>
      <c r="D30" s="835"/>
      <c r="E30" s="836"/>
      <c r="F30" s="1120"/>
      <c r="G30" s="1121">
        <v>2</v>
      </c>
      <c r="H30" s="1006">
        <f>$G30*30</f>
        <v>60</v>
      </c>
      <c r="I30" s="839">
        <f>SUM($J30:$L30)</f>
        <v>0</v>
      </c>
      <c r="J30" s="840"/>
      <c r="K30" s="835"/>
      <c r="L30" s="835"/>
      <c r="M30" s="1122"/>
      <c r="N30" s="1123"/>
      <c r="O30" s="841"/>
      <c r="P30" s="1124"/>
      <c r="Q30" s="1125"/>
      <c r="R30" s="64"/>
      <c r="S30" s="1124"/>
      <c r="T30" s="1126"/>
      <c r="U30" s="64"/>
      <c r="V30" s="1127"/>
      <c r="W30" s="537"/>
      <c r="X30" s="358"/>
      <c r="Y30" s="358"/>
      <c r="Z30" s="358"/>
      <c r="AB30" s="358">
        <f t="shared" si="0"/>
      </c>
      <c r="AC30" s="358">
        <f t="shared" si="1"/>
      </c>
      <c r="AD30" s="358">
        <f t="shared" si="2"/>
      </c>
      <c r="AE30" s="358">
        <f t="shared" si="3"/>
      </c>
      <c r="AF30" s="358">
        <f t="shared" si="4"/>
      </c>
      <c r="AG30" s="358">
        <f t="shared" si="5"/>
      </c>
      <c r="AH30" s="358">
        <f t="shared" si="6"/>
      </c>
      <c r="AI30" s="358">
        <f t="shared" si="7"/>
      </c>
      <c r="AJ30" s="358">
        <f t="shared" si="8"/>
      </c>
      <c r="AK30" s="358" t="e">
        <f>IF(#REF!&lt;&gt;"","так","")</f>
        <v>#REF!</v>
      </c>
      <c r="AL30" s="358" t="e">
        <f>IF(#REF!&lt;&gt;"","так","")</f>
        <v>#REF!</v>
      </c>
      <c r="AM30" s="358" t="e">
        <f>IF(#REF!&lt;&gt;"","так","")</f>
        <v>#REF!</v>
      </c>
      <c r="BN30" s="1054">
        <f t="shared" si="9"/>
        <v>0</v>
      </c>
    </row>
    <row r="31" spans="1:66" s="17" customFormat="1" ht="15.75" customHeight="1">
      <c r="A31" s="1274" t="s">
        <v>555</v>
      </c>
      <c r="B31" s="1275" t="s">
        <v>565</v>
      </c>
      <c r="C31" s="1276"/>
      <c r="D31" s="1277"/>
      <c r="E31" s="1251"/>
      <c r="F31" s="1278"/>
      <c r="G31" s="1279">
        <v>0.5</v>
      </c>
      <c r="H31" s="1006">
        <f>$G31*30</f>
        <v>15</v>
      </c>
      <c r="I31" s="126"/>
      <c r="J31" s="1280"/>
      <c r="K31" s="1277"/>
      <c r="L31" s="1277"/>
      <c r="M31" s="1281"/>
      <c r="N31" s="1282"/>
      <c r="O31" s="127"/>
      <c r="P31" s="746"/>
      <c r="Q31" s="1283"/>
      <c r="R31" s="734"/>
      <c r="S31" s="746"/>
      <c r="T31" s="733"/>
      <c r="U31" s="734"/>
      <c r="V31" s="735"/>
      <c r="W31" s="537"/>
      <c r="X31" s="358"/>
      <c r="Y31" s="358"/>
      <c r="Z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BN31" s="1054"/>
    </row>
    <row r="32" spans="1:66" s="17" customFormat="1" ht="15.75" customHeight="1" thickBot="1">
      <c r="A32" s="1128" t="s">
        <v>566</v>
      </c>
      <c r="B32" s="1129" t="s">
        <v>564</v>
      </c>
      <c r="C32" s="1338" t="s">
        <v>324</v>
      </c>
      <c r="D32" s="1134"/>
      <c r="E32" s="1130"/>
      <c r="F32" s="1131"/>
      <c r="G32" s="1132">
        <v>1</v>
      </c>
      <c r="H32" s="1273">
        <f>$G32*30</f>
        <v>30</v>
      </c>
      <c r="I32" s="126">
        <f>SUM($J32:$L32)</f>
        <v>18</v>
      </c>
      <c r="J32" s="1280">
        <v>9</v>
      </c>
      <c r="K32" s="1277">
        <v>9</v>
      </c>
      <c r="L32" s="1277"/>
      <c r="M32" s="1281">
        <f>$H32-$I32</f>
        <v>12</v>
      </c>
      <c r="N32" s="1255"/>
      <c r="O32" s="1138"/>
      <c r="P32" s="1137"/>
      <c r="Q32" s="1272"/>
      <c r="R32" s="1136"/>
      <c r="S32" s="1137">
        <v>2</v>
      </c>
      <c r="T32" s="1135"/>
      <c r="U32" s="1136"/>
      <c r="V32" s="1139"/>
      <c r="W32" s="537"/>
      <c r="X32" s="358"/>
      <c r="Y32" s="358"/>
      <c r="Z32" s="358"/>
      <c r="AB32" s="358">
        <f t="shared" si="0"/>
      </c>
      <c r="AC32" s="358">
        <f t="shared" si="1"/>
      </c>
      <c r="AD32" s="358">
        <f t="shared" si="2"/>
      </c>
      <c r="AE32" s="358">
        <f t="shared" si="3"/>
      </c>
      <c r="AF32" s="358">
        <f t="shared" si="4"/>
      </c>
      <c r="AG32" s="358" t="str">
        <f t="shared" si="5"/>
        <v>так</v>
      </c>
      <c r="AH32" s="358">
        <f t="shared" si="6"/>
      </c>
      <c r="AI32" s="358">
        <f t="shared" si="7"/>
      </c>
      <c r="AJ32" s="358">
        <f t="shared" si="8"/>
      </c>
      <c r="AK32" s="358" t="e">
        <f>IF(#REF!&lt;&gt;"","так","")</f>
        <v>#REF!</v>
      </c>
      <c r="AL32" s="358" t="e">
        <f>IF(#REF!&lt;&gt;"","так","")</f>
        <v>#REF!</v>
      </c>
      <c r="AM32" s="358" t="e">
        <f>IF(#REF!&lt;&gt;"","так","")</f>
        <v>#REF!</v>
      </c>
      <c r="BN32" s="1054">
        <f t="shared" si="9"/>
        <v>0.6</v>
      </c>
    </row>
    <row r="33" spans="1:66" s="553" customFormat="1" ht="31.5" customHeight="1" thickBot="1">
      <c r="A33" s="1768" t="s">
        <v>89</v>
      </c>
      <c r="B33" s="1754"/>
      <c r="C33" s="1754"/>
      <c r="D33" s="1754"/>
      <c r="E33" s="1754"/>
      <c r="F33" s="1788"/>
      <c r="G33" s="1364">
        <f>SUM(G11,G14,G15,G16,G17,G20,G23,G26,G27,G28,G29)</f>
        <v>42.5</v>
      </c>
      <c r="H33" s="1365">
        <f>SUM(H11,H14,H15,H16,H17,H20,H23,H26,H27,H28,H29)</f>
        <v>1275</v>
      </c>
      <c r="I33" s="1366">
        <f>SUM(I13,I16,I17,I20,I23,I26,I27,I28,I32)</f>
        <v>460</v>
      </c>
      <c r="J33" s="1366">
        <f>SUM(J13,J16,J17,J20,J23,J26,J27,J28,J32)</f>
        <v>223</v>
      </c>
      <c r="K33" s="1366">
        <f>SUM(K13,K16,K17,K20,K23,K26,K27,K28,K32)</f>
        <v>9</v>
      </c>
      <c r="L33" s="1366">
        <f>SUM(L13,L16,L17,L20,L23,L26,L27,L28,L32)</f>
        <v>228</v>
      </c>
      <c r="M33" s="1367">
        <f>SUM(M13,M16,M17,M20,M23,M26,M27,M28,M32)</f>
        <v>335</v>
      </c>
      <c r="N33" s="1368">
        <f aca="true" t="shared" si="16" ref="N33:AS33">SUM(N$11:N$32)</f>
        <v>6</v>
      </c>
      <c r="O33" s="1369">
        <f t="shared" si="16"/>
        <v>8</v>
      </c>
      <c r="P33" s="1370">
        <f t="shared" si="16"/>
        <v>8</v>
      </c>
      <c r="Q33" s="1368">
        <f t="shared" si="16"/>
        <v>4</v>
      </c>
      <c r="R33" s="1369">
        <f t="shared" si="16"/>
        <v>4</v>
      </c>
      <c r="S33" s="1371">
        <f t="shared" si="16"/>
        <v>2</v>
      </c>
      <c r="T33" s="1372">
        <f t="shared" si="16"/>
        <v>4</v>
      </c>
      <c r="U33" s="1369">
        <f t="shared" si="16"/>
        <v>4</v>
      </c>
      <c r="V33" s="1370">
        <f t="shared" si="16"/>
        <v>2</v>
      </c>
      <c r="W33" s="1088">
        <f t="shared" si="16"/>
        <v>0</v>
      </c>
      <c r="X33" s="822">
        <f t="shared" si="16"/>
        <v>0</v>
      </c>
      <c r="Y33" s="822">
        <f t="shared" si="16"/>
        <v>0</v>
      </c>
      <c r="Z33" s="822">
        <f t="shared" si="16"/>
        <v>0</v>
      </c>
      <c r="AA33" s="822">
        <f t="shared" si="16"/>
        <v>0</v>
      </c>
      <c r="AB33" s="822">
        <f t="shared" si="16"/>
        <v>0</v>
      </c>
      <c r="AC33" s="822">
        <f t="shared" si="16"/>
        <v>0</v>
      </c>
      <c r="AD33" s="822">
        <f t="shared" si="16"/>
        <v>0</v>
      </c>
      <c r="AE33" s="822">
        <f t="shared" si="16"/>
        <v>0</v>
      </c>
      <c r="AF33" s="822">
        <f t="shared" si="16"/>
        <v>0</v>
      </c>
      <c r="AG33" s="822">
        <f t="shared" si="16"/>
        <v>0</v>
      </c>
      <c r="AH33" s="822">
        <f t="shared" si="16"/>
        <v>0</v>
      </c>
      <c r="AI33" s="822">
        <f t="shared" si="16"/>
        <v>0</v>
      </c>
      <c r="AJ33" s="822">
        <f t="shared" si="16"/>
        <v>0</v>
      </c>
      <c r="AK33" s="822" t="e">
        <f t="shared" si="16"/>
        <v>#REF!</v>
      </c>
      <c r="AL33" s="822" t="e">
        <f t="shared" si="16"/>
        <v>#REF!</v>
      </c>
      <c r="AM33" s="822" t="e">
        <f t="shared" si="16"/>
        <v>#REF!</v>
      </c>
      <c r="AN33" s="822">
        <f t="shared" si="16"/>
        <v>0</v>
      </c>
      <c r="AO33" s="822">
        <f t="shared" si="16"/>
        <v>0</v>
      </c>
      <c r="AP33" s="822">
        <f t="shared" si="16"/>
        <v>0</v>
      </c>
      <c r="AQ33" s="822">
        <f t="shared" si="16"/>
        <v>0</v>
      </c>
      <c r="AR33" s="822">
        <f t="shared" si="16"/>
        <v>0</v>
      </c>
      <c r="AS33" s="822">
        <f t="shared" si="16"/>
        <v>0</v>
      </c>
      <c r="AT33" s="822">
        <f aca="true" t="shared" si="17" ref="AT33:BN33">SUM(AT$11:AT$32)</f>
        <v>0</v>
      </c>
      <c r="AU33" s="822">
        <f t="shared" si="17"/>
        <v>0</v>
      </c>
      <c r="AV33" s="822">
        <f t="shared" si="17"/>
        <v>0</v>
      </c>
      <c r="AW33" s="822">
        <f t="shared" si="17"/>
        <v>0</v>
      </c>
      <c r="AX33" s="822">
        <f t="shared" si="17"/>
        <v>0</v>
      </c>
      <c r="AY33" s="822">
        <f t="shared" si="17"/>
        <v>0</v>
      </c>
      <c r="AZ33" s="822">
        <f t="shared" si="17"/>
        <v>0</v>
      </c>
      <c r="BA33" s="822">
        <f t="shared" si="17"/>
        <v>0</v>
      </c>
      <c r="BB33" s="822">
        <f t="shared" si="17"/>
        <v>0</v>
      </c>
      <c r="BC33" s="822">
        <f t="shared" si="17"/>
        <v>0</v>
      </c>
      <c r="BD33" s="822">
        <f t="shared" si="17"/>
        <v>0</v>
      </c>
      <c r="BE33" s="822">
        <f t="shared" si="17"/>
        <v>0</v>
      </c>
      <c r="BF33" s="822">
        <f t="shared" si="17"/>
        <v>0</v>
      </c>
      <c r="BG33" s="822">
        <f t="shared" si="17"/>
        <v>0</v>
      </c>
      <c r="BH33" s="822">
        <f t="shared" si="17"/>
        <v>0</v>
      </c>
      <c r="BI33" s="822">
        <f t="shared" si="17"/>
        <v>0</v>
      </c>
      <c r="BJ33" s="822">
        <f t="shared" si="17"/>
        <v>0</v>
      </c>
      <c r="BK33" s="822">
        <f t="shared" si="17"/>
        <v>0</v>
      </c>
      <c r="BL33" s="822">
        <f t="shared" si="17"/>
        <v>0</v>
      </c>
      <c r="BM33" s="822">
        <f t="shared" si="17"/>
        <v>0</v>
      </c>
      <c r="BN33" s="1106">
        <f t="shared" si="17"/>
        <v>8.575555555555555</v>
      </c>
    </row>
    <row r="34" spans="1:66" s="17" customFormat="1" ht="31.5" customHeight="1" thickBot="1">
      <c r="A34" s="1851" t="s">
        <v>388</v>
      </c>
      <c r="B34" s="1746"/>
      <c r="C34" s="1746"/>
      <c r="D34" s="1746"/>
      <c r="E34" s="1746"/>
      <c r="F34" s="1746"/>
      <c r="G34" s="1746"/>
      <c r="H34" s="1852"/>
      <c r="I34" s="1852"/>
      <c r="J34" s="1852"/>
      <c r="K34" s="1852"/>
      <c r="L34" s="1852"/>
      <c r="M34" s="1852"/>
      <c r="N34" s="1746"/>
      <c r="O34" s="1746"/>
      <c r="P34" s="1746"/>
      <c r="Q34" s="1746"/>
      <c r="R34" s="1746"/>
      <c r="S34" s="1746"/>
      <c r="T34" s="1746"/>
      <c r="U34" s="1746"/>
      <c r="V34" s="1853"/>
      <c r="W34" s="537"/>
      <c r="X34" s="358"/>
      <c r="Y34" s="358"/>
      <c r="Z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BN34" s="1054" t="e">
        <f aca="true" t="shared" si="18" ref="BN34:BN52">I34/H34</f>
        <v>#DIV/0!</v>
      </c>
    </row>
    <row r="35" spans="1:66" s="17" customFormat="1" ht="15.75" customHeight="1">
      <c r="A35" s="1373"/>
      <c r="B35" s="1374" t="s">
        <v>371</v>
      </c>
      <c r="C35" s="1373"/>
      <c r="D35" s="1375" t="s">
        <v>322</v>
      </c>
      <c r="E35" s="1375"/>
      <c r="F35" s="1376"/>
      <c r="G35" s="1377">
        <v>1</v>
      </c>
      <c r="H35" s="1378">
        <f>G35*30</f>
        <v>30</v>
      </c>
      <c r="I35" s="1379">
        <f>J35+K35+L35</f>
        <v>18</v>
      </c>
      <c r="J35" s="1380">
        <v>8</v>
      </c>
      <c r="K35" s="1380"/>
      <c r="L35" s="1380">
        <v>10</v>
      </c>
      <c r="M35" s="1381">
        <f>H35-I35</f>
        <v>12</v>
      </c>
      <c r="N35" s="1382"/>
      <c r="O35" s="1383">
        <v>2</v>
      </c>
      <c r="P35" s="1384"/>
      <c r="Q35" s="1385"/>
      <c r="R35" s="1386"/>
      <c r="S35" s="1387"/>
      <c r="T35" s="1388"/>
      <c r="U35" s="1386"/>
      <c r="V35" s="1389"/>
      <c r="W35" s="537"/>
      <c r="X35" s="358"/>
      <c r="Y35" s="358"/>
      <c r="Z35" s="358"/>
      <c r="AA35" s="359"/>
      <c r="AB35" s="358">
        <f aca="true" t="shared" si="19" ref="AB35:AJ36">IF(N35&lt;&gt;"","так","")</f>
      </c>
      <c r="AC35" s="358" t="str">
        <f t="shared" si="19"/>
        <v>так</v>
      </c>
      <c r="AD35" s="358">
        <f t="shared" si="19"/>
      </c>
      <c r="AE35" s="358">
        <f t="shared" si="19"/>
      </c>
      <c r="AF35" s="358">
        <f t="shared" si="19"/>
      </c>
      <c r="AG35" s="358">
        <f t="shared" si="19"/>
      </c>
      <c r="AH35" s="358">
        <f t="shared" si="19"/>
      </c>
      <c r="AI35" s="358">
        <f t="shared" si="19"/>
      </c>
      <c r="AJ35" s="358">
        <f t="shared" si="19"/>
      </c>
      <c r="AK35" s="358" t="e">
        <f>IF(#REF!&lt;&gt;"","так","")</f>
        <v>#REF!</v>
      </c>
      <c r="AL35" s="358" t="e">
        <f>IF(#REF!&lt;&gt;"","так","")</f>
        <v>#REF!</v>
      </c>
      <c r="AM35" s="358" t="e">
        <f>IF(#REF!&lt;&gt;"","так","")</f>
        <v>#REF!</v>
      </c>
      <c r="AN35" s="537"/>
      <c r="AO35" s="17" t="s">
        <v>418</v>
      </c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8"/>
      <c r="BL35" s="358"/>
      <c r="BM35" s="358"/>
      <c r="BN35" s="1054">
        <f t="shared" si="18"/>
        <v>0.6</v>
      </c>
    </row>
    <row r="36" spans="1:66" s="17" customFormat="1" ht="15.75" customHeight="1" thickBot="1">
      <c r="A36" s="1390"/>
      <c r="B36" s="1391" t="s">
        <v>372</v>
      </c>
      <c r="C36" s="1390"/>
      <c r="D36" s="1392" t="s">
        <v>322</v>
      </c>
      <c r="E36" s="1392"/>
      <c r="F36" s="1393"/>
      <c r="G36" s="1394">
        <v>1</v>
      </c>
      <c r="H36" s="1395">
        <f>G36*30</f>
        <v>30</v>
      </c>
      <c r="I36" s="1396">
        <f>J36+K36+L36</f>
        <v>18</v>
      </c>
      <c r="J36" s="1397">
        <v>8</v>
      </c>
      <c r="K36" s="1397"/>
      <c r="L36" s="1397">
        <v>10</v>
      </c>
      <c r="M36" s="1398">
        <f>H36-I36</f>
        <v>12</v>
      </c>
      <c r="N36" s="1399"/>
      <c r="O36" s="1400">
        <v>2</v>
      </c>
      <c r="P36" s="1401"/>
      <c r="Q36" s="1402"/>
      <c r="R36" s="1403"/>
      <c r="S36" s="1404"/>
      <c r="T36" s="1405"/>
      <c r="U36" s="1403"/>
      <c r="V36" s="1406"/>
      <c r="W36" s="537"/>
      <c r="X36" s="358"/>
      <c r="Y36" s="358"/>
      <c r="Z36" s="358"/>
      <c r="AA36" s="359"/>
      <c r="AB36" s="358">
        <f t="shared" si="19"/>
      </c>
      <c r="AC36" s="358" t="str">
        <f t="shared" si="19"/>
        <v>так</v>
      </c>
      <c r="AD36" s="358">
        <f t="shared" si="19"/>
      </c>
      <c r="AE36" s="358">
        <f t="shared" si="19"/>
      </c>
      <c r="AF36" s="358">
        <f t="shared" si="19"/>
      </c>
      <c r="AG36" s="358">
        <f t="shared" si="19"/>
      </c>
      <c r="AH36" s="358">
        <f t="shared" si="19"/>
      </c>
      <c r="AI36" s="358">
        <f t="shared" si="19"/>
      </c>
      <c r="AJ36" s="358">
        <f t="shared" si="19"/>
      </c>
      <c r="AK36" s="358" t="e">
        <f>IF(#REF!&lt;&gt;"","так","")</f>
        <v>#REF!</v>
      </c>
      <c r="AL36" s="358" t="e">
        <f>IF(#REF!&lt;&gt;"","так","")</f>
        <v>#REF!</v>
      </c>
      <c r="AM36" s="358" t="e">
        <f>IF(#REF!&lt;&gt;"","так","")</f>
        <v>#REF!</v>
      </c>
      <c r="AN36" s="537"/>
      <c r="AO36" s="17" t="s">
        <v>419</v>
      </c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1054">
        <f t="shared" si="18"/>
        <v>0.6</v>
      </c>
    </row>
    <row r="37" spans="1:66" s="17" customFormat="1" ht="31.5" customHeight="1" thickBot="1">
      <c r="A37" s="1752" t="s">
        <v>294</v>
      </c>
      <c r="B37" s="1753"/>
      <c r="C37" s="1753"/>
      <c r="D37" s="1753"/>
      <c r="E37" s="1753"/>
      <c r="F37" s="1804"/>
      <c r="G37" s="263">
        <f aca="true" t="shared" si="20" ref="G37:V37">SUM(G35:G36)</f>
        <v>2</v>
      </c>
      <c r="H37" s="1297">
        <f t="shared" si="20"/>
        <v>60</v>
      </c>
      <c r="I37" s="1407">
        <f t="shared" si="20"/>
        <v>36</v>
      </c>
      <c r="J37" s="1407">
        <f t="shared" si="20"/>
        <v>16</v>
      </c>
      <c r="K37" s="1407">
        <f t="shared" si="20"/>
        <v>0</v>
      </c>
      <c r="L37" s="1407">
        <f t="shared" si="20"/>
        <v>20</v>
      </c>
      <c r="M37" s="1408">
        <f t="shared" si="20"/>
        <v>24</v>
      </c>
      <c r="N37" s="1297">
        <f t="shared" si="20"/>
        <v>0</v>
      </c>
      <c r="O37" s="1407">
        <f t="shared" si="20"/>
        <v>4</v>
      </c>
      <c r="P37" s="1408">
        <f t="shared" si="20"/>
        <v>0</v>
      </c>
      <c r="Q37" s="1409">
        <f t="shared" si="20"/>
        <v>0</v>
      </c>
      <c r="R37" s="1407">
        <f t="shared" si="20"/>
        <v>0</v>
      </c>
      <c r="S37" s="1410">
        <f t="shared" si="20"/>
        <v>0</v>
      </c>
      <c r="T37" s="1297">
        <f t="shared" si="20"/>
        <v>0</v>
      </c>
      <c r="U37" s="1407">
        <f t="shared" si="20"/>
        <v>0</v>
      </c>
      <c r="V37" s="1408">
        <f t="shared" si="20"/>
        <v>0</v>
      </c>
      <c r="W37" s="832"/>
      <c r="X37" s="105"/>
      <c r="Y37" s="105"/>
      <c r="Z37" s="105"/>
      <c r="AB37" s="1051">
        <f aca="true" t="shared" si="21" ref="AB37:AJ37">SUMIF(AB35:AB36,"=так",$G35:$G36)</f>
        <v>0</v>
      </c>
      <c r="AC37" s="1051">
        <f t="shared" si="21"/>
        <v>2</v>
      </c>
      <c r="AD37" s="1051">
        <f t="shared" si="21"/>
        <v>0</v>
      </c>
      <c r="AE37" s="1051">
        <f t="shared" si="21"/>
        <v>0</v>
      </c>
      <c r="AF37" s="1051">
        <f t="shared" si="21"/>
        <v>0</v>
      </c>
      <c r="AG37" s="1051">
        <f t="shared" si="21"/>
        <v>0</v>
      </c>
      <c r="AH37" s="1051">
        <f t="shared" si="21"/>
        <v>0</v>
      </c>
      <c r="AI37" s="1051">
        <f t="shared" si="21"/>
        <v>0</v>
      </c>
      <c r="AJ37" s="1051">
        <f t="shared" si="21"/>
        <v>0</v>
      </c>
      <c r="AK37" s="105"/>
      <c r="AL37" s="105"/>
      <c r="AM37" s="105"/>
      <c r="BN37" s="1054">
        <f t="shared" si="18"/>
        <v>0.6</v>
      </c>
    </row>
    <row r="38" spans="1:66" s="19" customFormat="1" ht="15.75" customHeight="1" thickBot="1">
      <c r="A38" s="2058" t="s">
        <v>444</v>
      </c>
      <c r="B38" s="2059"/>
      <c r="C38" s="2059"/>
      <c r="D38" s="2059"/>
      <c r="E38" s="2059"/>
      <c r="F38" s="2059"/>
      <c r="G38" s="2059"/>
      <c r="H38" s="2059"/>
      <c r="I38" s="2059"/>
      <c r="J38" s="2059"/>
      <c r="K38" s="2059"/>
      <c r="L38" s="2059"/>
      <c r="M38" s="2059"/>
      <c r="N38" s="2059"/>
      <c r="O38" s="2059"/>
      <c r="P38" s="2059"/>
      <c r="Q38" s="2059"/>
      <c r="R38" s="2059"/>
      <c r="S38" s="2059"/>
      <c r="T38" s="2059"/>
      <c r="U38" s="2059"/>
      <c r="V38" s="2060"/>
      <c r="W38" s="1050"/>
      <c r="X38" s="540"/>
      <c r="Y38" s="540"/>
      <c r="Z38" s="540"/>
      <c r="AA38" s="540"/>
      <c r="AB38" s="888"/>
      <c r="AC38" s="888"/>
      <c r="AD38" s="888"/>
      <c r="AE38" s="888"/>
      <c r="AF38" s="888"/>
      <c r="AG38" s="888"/>
      <c r="AH38" s="888"/>
      <c r="AI38" s="888"/>
      <c r="AJ38" s="888"/>
      <c r="AK38" s="888"/>
      <c r="AL38" s="888"/>
      <c r="AM38" s="888"/>
      <c r="AN38" s="888"/>
      <c r="AO38" s="540"/>
      <c r="AP38" s="540"/>
      <c r="AQ38" s="540"/>
      <c r="AR38" s="540"/>
      <c r="AS38" s="540"/>
      <c r="AT38" s="540"/>
      <c r="AU38" s="540"/>
      <c r="AV38" s="540"/>
      <c r="AW38" s="540"/>
      <c r="AX38" s="540"/>
      <c r="AY38" s="540"/>
      <c r="AZ38" s="540"/>
      <c r="BA38" s="540"/>
      <c r="BB38" s="540"/>
      <c r="BC38" s="540"/>
      <c r="BD38" s="540"/>
      <c r="BE38" s="540"/>
      <c r="BF38" s="540"/>
      <c r="BG38" s="540"/>
      <c r="BH38" s="540"/>
      <c r="BI38" s="540"/>
      <c r="BJ38" s="540"/>
      <c r="BK38" s="540"/>
      <c r="BL38" s="540"/>
      <c r="BM38" s="540"/>
      <c r="BN38" s="1054" t="e">
        <f t="shared" si="18"/>
        <v>#DIV/0!</v>
      </c>
    </row>
    <row r="39" spans="1:66" s="17" customFormat="1" ht="15.75" customHeight="1" thickBot="1">
      <c r="A39" s="2061" t="s">
        <v>581</v>
      </c>
      <c r="B39" s="2062" t="s">
        <v>39</v>
      </c>
      <c r="C39" s="2063"/>
      <c r="D39" s="2064"/>
      <c r="E39" s="2065"/>
      <c r="F39" s="2066"/>
      <c r="G39" s="2067">
        <v>1</v>
      </c>
      <c r="H39" s="2063">
        <f>$G39*30</f>
        <v>30</v>
      </c>
      <c r="I39" s="2068">
        <f>SUM($J39:$L39)</f>
        <v>18</v>
      </c>
      <c r="J39" s="2069"/>
      <c r="K39" s="2069"/>
      <c r="L39" s="2069">
        <v>18</v>
      </c>
      <c r="M39" s="2070">
        <f>$H39-$I39</f>
        <v>12</v>
      </c>
      <c r="N39" s="2071"/>
      <c r="O39" s="2072">
        <v>2</v>
      </c>
      <c r="P39" s="2073"/>
      <c r="Q39" s="2063"/>
      <c r="R39" s="2069"/>
      <c r="S39" s="2074"/>
      <c r="T39" s="2075"/>
      <c r="U39" s="2069"/>
      <c r="V39" s="2076"/>
      <c r="W39" s="537"/>
      <c r="X39" s="358"/>
      <c r="Y39" s="358"/>
      <c r="Z39" s="358"/>
      <c r="AB39" s="358">
        <f aca="true" t="shared" si="22" ref="AB39:AJ42">IF(N39&lt;&gt;"","так","")</f>
      </c>
      <c r="AC39" s="358" t="str">
        <f t="shared" si="22"/>
        <v>так</v>
      </c>
      <c r="AD39" s="358">
        <f t="shared" si="22"/>
      </c>
      <c r="AE39" s="358">
        <f t="shared" si="22"/>
      </c>
      <c r="AF39" s="358">
        <f t="shared" si="22"/>
      </c>
      <c r="AG39" s="358">
        <f t="shared" si="22"/>
      </c>
      <c r="AH39" s="358">
        <f t="shared" si="22"/>
      </c>
      <c r="AI39" s="358">
        <f t="shared" si="22"/>
      </c>
      <c r="AJ39" s="358">
        <f t="shared" si="22"/>
      </c>
      <c r="AK39" s="358" t="e">
        <f>IF(#REF!&lt;&gt;"","так","")</f>
        <v>#REF!</v>
      </c>
      <c r="AL39" s="358" t="e">
        <f>IF(#REF!&lt;&gt;"","так","")</f>
        <v>#REF!</v>
      </c>
      <c r="AM39" s="358" t="e">
        <f>IF(#REF!&lt;&gt;"","так","")</f>
        <v>#REF!</v>
      </c>
      <c r="BN39" s="1054">
        <f t="shared" si="18"/>
        <v>0.6</v>
      </c>
    </row>
    <row r="40" spans="1:66" s="17" customFormat="1" ht="15.75" customHeight="1" thickBot="1">
      <c r="A40" s="2061" t="s">
        <v>181</v>
      </c>
      <c r="B40" s="2062" t="s">
        <v>291</v>
      </c>
      <c r="C40" s="2063"/>
      <c r="D40" s="2064" t="s">
        <v>322</v>
      </c>
      <c r="E40" s="2065"/>
      <c r="F40" s="2066"/>
      <c r="G40" s="2067">
        <v>1</v>
      </c>
      <c r="H40" s="2063">
        <f>$G40*30</f>
        <v>30</v>
      </c>
      <c r="I40" s="2068">
        <f>SUM($J40:$L40)</f>
        <v>18</v>
      </c>
      <c r="J40" s="2069">
        <v>8</v>
      </c>
      <c r="K40" s="2069"/>
      <c r="L40" s="2069">
        <v>10</v>
      </c>
      <c r="M40" s="2070">
        <f>$H40-$I40</f>
        <v>12</v>
      </c>
      <c r="N40" s="2071"/>
      <c r="O40" s="2072">
        <v>2</v>
      </c>
      <c r="P40" s="2073"/>
      <c r="Q40" s="2063"/>
      <c r="R40" s="2069"/>
      <c r="S40" s="2074"/>
      <c r="T40" s="2075"/>
      <c r="U40" s="2069"/>
      <c r="V40" s="2076"/>
      <c r="W40" s="537"/>
      <c r="X40" s="358"/>
      <c r="Y40" s="358"/>
      <c r="Z40" s="358"/>
      <c r="AB40" s="358">
        <f t="shared" si="22"/>
      </c>
      <c r="AC40" s="358" t="str">
        <f t="shared" si="22"/>
        <v>так</v>
      </c>
      <c r="AD40" s="358">
        <f t="shared" si="22"/>
      </c>
      <c r="AE40" s="358">
        <f t="shared" si="22"/>
      </c>
      <c r="AF40" s="358">
        <f t="shared" si="22"/>
      </c>
      <c r="AG40" s="358">
        <f t="shared" si="22"/>
      </c>
      <c r="AH40" s="358">
        <f t="shared" si="22"/>
      </c>
      <c r="AI40" s="358">
        <f t="shared" si="22"/>
      </c>
      <c r="AJ40" s="358">
        <f t="shared" si="22"/>
      </c>
      <c r="AK40" s="358" t="e">
        <f>IF(#REF!&lt;&gt;"","так","")</f>
        <v>#REF!</v>
      </c>
      <c r="AL40" s="358" t="e">
        <f>IF(#REF!&lt;&gt;"","так","")</f>
        <v>#REF!</v>
      </c>
      <c r="AM40" s="358" t="e">
        <f>IF(#REF!&lt;&gt;"","так","")</f>
        <v>#REF!</v>
      </c>
      <c r="BN40" s="1054">
        <f t="shared" si="18"/>
        <v>0.6</v>
      </c>
    </row>
    <row r="41" spans="1:66" s="17" customFormat="1" ht="15.75" customHeight="1" thickBot="1">
      <c r="A41" s="2061" t="s">
        <v>269</v>
      </c>
      <c r="B41" s="2062" t="s">
        <v>41</v>
      </c>
      <c r="C41" s="2063"/>
      <c r="D41" s="2064" t="s">
        <v>322</v>
      </c>
      <c r="E41" s="2065"/>
      <c r="F41" s="2066"/>
      <c r="G41" s="2067">
        <v>1</v>
      </c>
      <c r="H41" s="2063">
        <f>$G41*30</f>
        <v>30</v>
      </c>
      <c r="I41" s="2068">
        <f>SUM($J41:$L41)</f>
        <v>18</v>
      </c>
      <c r="J41" s="2069">
        <v>8</v>
      </c>
      <c r="K41" s="2069"/>
      <c r="L41" s="2069">
        <v>10</v>
      </c>
      <c r="M41" s="2070">
        <f>$H41-$I41</f>
        <v>12</v>
      </c>
      <c r="N41" s="2071"/>
      <c r="O41" s="2072">
        <v>2</v>
      </c>
      <c r="P41" s="2073"/>
      <c r="Q41" s="2063"/>
      <c r="R41" s="2069"/>
      <c r="S41" s="2074"/>
      <c r="T41" s="2075"/>
      <c r="U41" s="2069"/>
      <c r="V41" s="2076"/>
      <c r="W41" s="537"/>
      <c r="X41" s="358"/>
      <c r="Y41" s="358"/>
      <c r="Z41" s="358"/>
      <c r="AB41" s="358">
        <f t="shared" si="22"/>
      </c>
      <c r="AC41" s="358" t="str">
        <f t="shared" si="22"/>
        <v>так</v>
      </c>
      <c r="AD41" s="358">
        <f t="shared" si="22"/>
      </c>
      <c r="AE41" s="358">
        <f t="shared" si="22"/>
      </c>
      <c r="AF41" s="358">
        <f t="shared" si="22"/>
      </c>
      <c r="AG41" s="358">
        <f t="shared" si="22"/>
      </c>
      <c r="AH41" s="358">
        <f t="shared" si="22"/>
      </c>
      <c r="AI41" s="358">
        <f t="shared" si="22"/>
      </c>
      <c r="AJ41" s="358">
        <f t="shared" si="22"/>
      </c>
      <c r="AK41" s="358" t="e">
        <f>IF(#REF!&lt;&gt;"","так","")</f>
        <v>#REF!</v>
      </c>
      <c r="AL41" s="358" t="e">
        <f>IF(#REF!&lt;&gt;"","так","")</f>
        <v>#REF!</v>
      </c>
      <c r="AM41" s="358" t="e">
        <f>IF(#REF!&lt;&gt;"","так","")</f>
        <v>#REF!</v>
      </c>
      <c r="BN41" s="1054">
        <f t="shared" si="18"/>
        <v>0.6</v>
      </c>
    </row>
    <row r="42" spans="1:66" s="17" customFormat="1" ht="15.75" customHeight="1" thickBot="1">
      <c r="A42" s="2061" t="s">
        <v>166</v>
      </c>
      <c r="B42" s="2062" t="s">
        <v>45</v>
      </c>
      <c r="C42" s="2063"/>
      <c r="D42" s="2064" t="s">
        <v>322</v>
      </c>
      <c r="E42" s="2065"/>
      <c r="F42" s="2066"/>
      <c r="G42" s="2067">
        <v>1</v>
      </c>
      <c r="H42" s="2063">
        <f>$G42*30</f>
        <v>30</v>
      </c>
      <c r="I42" s="2068">
        <f>SUM($J42:$L42)</f>
        <v>18</v>
      </c>
      <c r="J42" s="2069">
        <v>8</v>
      </c>
      <c r="K42" s="2069"/>
      <c r="L42" s="2069">
        <v>10</v>
      </c>
      <c r="M42" s="2070">
        <f>$H42-$I42</f>
        <v>12</v>
      </c>
      <c r="N42" s="2071"/>
      <c r="O42" s="2072">
        <v>2</v>
      </c>
      <c r="P42" s="2073"/>
      <c r="Q42" s="2063"/>
      <c r="R42" s="2069"/>
      <c r="S42" s="2074"/>
      <c r="T42" s="2075"/>
      <c r="U42" s="2069"/>
      <c r="V42" s="2076"/>
      <c r="W42" s="537"/>
      <c r="X42" s="358"/>
      <c r="Y42" s="358"/>
      <c r="Z42" s="358"/>
      <c r="AB42" s="358">
        <f t="shared" si="22"/>
      </c>
      <c r="AC42" s="358" t="str">
        <f t="shared" si="22"/>
        <v>так</v>
      </c>
      <c r="AD42" s="358">
        <f t="shared" si="22"/>
      </c>
      <c r="AE42" s="358">
        <f t="shared" si="22"/>
      </c>
      <c r="AF42" s="358">
        <f t="shared" si="22"/>
      </c>
      <c r="AG42" s="358">
        <f t="shared" si="22"/>
      </c>
      <c r="AH42" s="358">
        <f t="shared" si="22"/>
      </c>
      <c r="AI42" s="358">
        <f t="shared" si="22"/>
      </c>
      <c r="AJ42" s="358">
        <f t="shared" si="22"/>
      </c>
      <c r="AK42" s="358" t="e">
        <f>IF(#REF!&lt;&gt;"","так","")</f>
        <v>#REF!</v>
      </c>
      <c r="AL42" s="358" t="e">
        <f>IF(#REF!&lt;&gt;"","так","")</f>
        <v>#REF!</v>
      </c>
      <c r="AM42" s="358" t="e">
        <f>IF(#REF!&lt;&gt;"","так","")</f>
        <v>#REF!</v>
      </c>
      <c r="BN42" s="1054">
        <f t="shared" si="18"/>
        <v>0.6</v>
      </c>
    </row>
    <row r="43" spans="1:66" s="19" customFormat="1" ht="15.75" customHeight="1" thickBot="1">
      <c r="A43" s="2058" t="s">
        <v>445</v>
      </c>
      <c r="B43" s="2059"/>
      <c r="C43" s="2059"/>
      <c r="D43" s="2059"/>
      <c r="E43" s="2059"/>
      <c r="F43" s="2059"/>
      <c r="G43" s="2059"/>
      <c r="H43" s="2059"/>
      <c r="I43" s="2059"/>
      <c r="J43" s="2059"/>
      <c r="K43" s="2059"/>
      <c r="L43" s="2059"/>
      <c r="M43" s="2059"/>
      <c r="N43" s="2059"/>
      <c r="O43" s="2059"/>
      <c r="P43" s="2059"/>
      <c r="Q43" s="2059"/>
      <c r="R43" s="2059"/>
      <c r="S43" s="2059"/>
      <c r="T43" s="2059"/>
      <c r="U43" s="2059"/>
      <c r="V43" s="2060"/>
      <c r="W43" s="1050"/>
      <c r="X43" s="540"/>
      <c r="Y43" s="540"/>
      <c r="Z43" s="540"/>
      <c r="AA43" s="540"/>
      <c r="AB43" s="888"/>
      <c r="AC43" s="888"/>
      <c r="AD43" s="888"/>
      <c r="AE43" s="888"/>
      <c r="AF43" s="888"/>
      <c r="AG43" s="888"/>
      <c r="AH43" s="888"/>
      <c r="AI43" s="888"/>
      <c r="AJ43" s="888"/>
      <c r="AK43" s="888"/>
      <c r="AL43" s="888"/>
      <c r="AM43" s="888"/>
      <c r="AN43" s="888"/>
      <c r="AO43" s="540"/>
      <c r="AP43" s="540"/>
      <c r="AQ43" s="540"/>
      <c r="AR43" s="540"/>
      <c r="AS43" s="540"/>
      <c r="AT43" s="540"/>
      <c r="AU43" s="540"/>
      <c r="AV43" s="540"/>
      <c r="AW43" s="540"/>
      <c r="AX43" s="540"/>
      <c r="AY43" s="540"/>
      <c r="AZ43" s="540"/>
      <c r="BA43" s="540"/>
      <c r="BB43" s="540"/>
      <c r="BC43" s="540"/>
      <c r="BD43" s="540"/>
      <c r="BE43" s="540"/>
      <c r="BF43" s="540"/>
      <c r="BG43" s="540"/>
      <c r="BH43" s="540"/>
      <c r="BI43" s="540"/>
      <c r="BJ43" s="540"/>
      <c r="BK43" s="540"/>
      <c r="BL43" s="540"/>
      <c r="BM43" s="540"/>
      <c r="BN43" s="1054" t="e">
        <f t="shared" si="18"/>
        <v>#DIV/0!</v>
      </c>
    </row>
    <row r="44" spans="1:66" s="17" customFormat="1" ht="15.75" customHeight="1" thickBot="1">
      <c r="A44" s="2061" t="s">
        <v>516</v>
      </c>
      <c r="B44" s="2062" t="s">
        <v>39</v>
      </c>
      <c r="C44" s="2063"/>
      <c r="D44" s="2064" t="s">
        <v>321</v>
      </c>
      <c r="E44" s="2065"/>
      <c r="F44" s="2066"/>
      <c r="G44" s="2067">
        <v>1</v>
      </c>
      <c r="H44" s="2063">
        <f>$G44*30</f>
        <v>30</v>
      </c>
      <c r="I44" s="2068">
        <f>SUM($J44:$L44)</f>
        <v>18</v>
      </c>
      <c r="J44" s="2069"/>
      <c r="K44" s="2069"/>
      <c r="L44" s="2069">
        <v>18</v>
      </c>
      <c r="M44" s="2070">
        <f>$H44-$I44</f>
        <v>12</v>
      </c>
      <c r="N44" s="2071"/>
      <c r="O44" s="2072">
        <v>2</v>
      </c>
      <c r="P44" s="2073"/>
      <c r="Q44" s="2063"/>
      <c r="R44" s="2069"/>
      <c r="S44" s="2074"/>
      <c r="T44" s="2075"/>
      <c r="U44" s="2069"/>
      <c r="V44" s="2076"/>
      <c r="W44" s="537"/>
      <c r="X44" s="358"/>
      <c r="Y44" s="358"/>
      <c r="Z44" s="358"/>
      <c r="AB44" s="358">
        <f aca="true" t="shared" si="23" ref="AB44:AJ47">IF(N44&lt;&gt;"","так","")</f>
      </c>
      <c r="AC44" s="358" t="str">
        <f t="shared" si="23"/>
        <v>так</v>
      </c>
      <c r="AD44" s="358">
        <f t="shared" si="23"/>
      </c>
      <c r="AE44" s="358">
        <f t="shared" si="23"/>
      </c>
      <c r="AF44" s="358">
        <f t="shared" si="23"/>
      </c>
      <c r="AG44" s="358">
        <f t="shared" si="23"/>
      </c>
      <c r="AH44" s="358">
        <f t="shared" si="23"/>
      </c>
      <c r="AI44" s="358">
        <f t="shared" si="23"/>
      </c>
      <c r="AJ44" s="358">
        <f t="shared" si="23"/>
      </c>
      <c r="AK44" s="358" t="e">
        <f>IF(#REF!&lt;&gt;"","так","")</f>
        <v>#REF!</v>
      </c>
      <c r="AL44" s="358" t="e">
        <f>IF(#REF!&lt;&gt;"","так","")</f>
        <v>#REF!</v>
      </c>
      <c r="AM44" s="358" t="e">
        <f>IF(#REF!&lt;&gt;"","так","")</f>
        <v>#REF!</v>
      </c>
      <c r="BN44" s="1054">
        <f t="shared" si="18"/>
        <v>0.6</v>
      </c>
    </row>
    <row r="45" spans="1:66" s="17" customFormat="1" ht="15.75" customHeight="1" thickBot="1">
      <c r="A45" s="2061" t="s">
        <v>275</v>
      </c>
      <c r="B45" s="2062" t="s">
        <v>44</v>
      </c>
      <c r="C45" s="2063"/>
      <c r="D45" s="2064" t="s">
        <v>321</v>
      </c>
      <c r="E45" s="2065"/>
      <c r="F45" s="2066"/>
      <c r="G45" s="2067">
        <v>1</v>
      </c>
      <c r="H45" s="2063">
        <f>$G45*30</f>
        <v>30</v>
      </c>
      <c r="I45" s="2068">
        <f>SUM($J45:$L45)</f>
        <v>18</v>
      </c>
      <c r="J45" s="2069">
        <v>8</v>
      </c>
      <c r="K45" s="2069"/>
      <c r="L45" s="2069">
        <v>10</v>
      </c>
      <c r="M45" s="2070">
        <f>$H45-$I45</f>
        <v>12</v>
      </c>
      <c r="N45" s="2071"/>
      <c r="O45" s="2072">
        <v>2</v>
      </c>
      <c r="P45" s="2073"/>
      <c r="Q45" s="2063"/>
      <c r="R45" s="2069"/>
      <c r="S45" s="2074"/>
      <c r="T45" s="2075"/>
      <c r="U45" s="2069"/>
      <c r="V45" s="2076"/>
      <c r="W45" s="537"/>
      <c r="X45" s="358"/>
      <c r="Y45" s="358"/>
      <c r="Z45" s="358"/>
      <c r="AB45" s="358">
        <f t="shared" si="23"/>
      </c>
      <c r="AC45" s="358" t="str">
        <f t="shared" si="23"/>
        <v>так</v>
      </c>
      <c r="AD45" s="358">
        <f t="shared" si="23"/>
      </c>
      <c r="AE45" s="358">
        <f t="shared" si="23"/>
      </c>
      <c r="AF45" s="358">
        <f t="shared" si="23"/>
      </c>
      <c r="AG45" s="358">
        <f t="shared" si="23"/>
      </c>
      <c r="AH45" s="358">
        <f t="shared" si="23"/>
      </c>
      <c r="AI45" s="358">
        <f t="shared" si="23"/>
      </c>
      <c r="AJ45" s="358">
        <f t="shared" si="23"/>
      </c>
      <c r="AK45" s="358" t="e">
        <f>IF(#REF!&lt;&gt;"","так","")</f>
        <v>#REF!</v>
      </c>
      <c r="AL45" s="358" t="e">
        <f>IF(#REF!&lt;&gt;"","так","")</f>
        <v>#REF!</v>
      </c>
      <c r="AM45" s="358" t="e">
        <f>IF(#REF!&lt;&gt;"","так","")</f>
        <v>#REF!</v>
      </c>
      <c r="BN45" s="1054">
        <f t="shared" si="18"/>
        <v>0.6</v>
      </c>
    </row>
    <row r="46" spans="1:66" s="17" customFormat="1" ht="15.75" customHeight="1" thickBot="1">
      <c r="A46" s="2061" t="s">
        <v>167</v>
      </c>
      <c r="B46" s="2062" t="s">
        <v>292</v>
      </c>
      <c r="C46" s="2063"/>
      <c r="D46" s="2064" t="s">
        <v>321</v>
      </c>
      <c r="E46" s="2065"/>
      <c r="F46" s="2066"/>
      <c r="G46" s="2067">
        <v>1</v>
      </c>
      <c r="H46" s="2063">
        <f>$G46*30</f>
        <v>30</v>
      </c>
      <c r="I46" s="2068">
        <f>SUM($J46:$L46)</f>
        <v>18</v>
      </c>
      <c r="J46" s="2069">
        <v>8</v>
      </c>
      <c r="K46" s="2069"/>
      <c r="L46" s="2069">
        <v>10</v>
      </c>
      <c r="M46" s="2070">
        <f>$H46-$I46</f>
        <v>12</v>
      </c>
      <c r="N46" s="2071"/>
      <c r="O46" s="2072">
        <v>2</v>
      </c>
      <c r="P46" s="2073"/>
      <c r="Q46" s="2063"/>
      <c r="R46" s="2069"/>
      <c r="S46" s="2074"/>
      <c r="T46" s="2075"/>
      <c r="U46" s="2069"/>
      <c r="V46" s="2076"/>
      <c r="W46" s="537"/>
      <c r="X46" s="358"/>
      <c r="Y46" s="358"/>
      <c r="Z46" s="358"/>
      <c r="AB46" s="358">
        <f t="shared" si="23"/>
      </c>
      <c r="AC46" s="358" t="str">
        <f t="shared" si="23"/>
        <v>так</v>
      </c>
      <c r="AD46" s="358">
        <f t="shared" si="23"/>
      </c>
      <c r="AE46" s="358">
        <f t="shared" si="23"/>
      </c>
      <c r="AF46" s="358">
        <f t="shared" si="23"/>
      </c>
      <c r="AG46" s="358">
        <f t="shared" si="23"/>
      </c>
      <c r="AH46" s="358">
        <f t="shared" si="23"/>
      </c>
      <c r="AI46" s="358">
        <f t="shared" si="23"/>
      </c>
      <c r="AJ46" s="358">
        <f t="shared" si="23"/>
      </c>
      <c r="AK46" s="358" t="e">
        <f>IF(#REF!&lt;&gt;"","так","")</f>
        <v>#REF!</v>
      </c>
      <c r="AL46" s="358" t="e">
        <f>IF(#REF!&lt;&gt;"","так","")</f>
        <v>#REF!</v>
      </c>
      <c r="AM46" s="358" t="e">
        <f>IF(#REF!&lt;&gt;"","так","")</f>
        <v>#REF!</v>
      </c>
      <c r="BN46" s="1054">
        <f t="shared" si="18"/>
        <v>0.6</v>
      </c>
    </row>
    <row r="47" spans="1:66" s="17" customFormat="1" ht="15.75" customHeight="1" thickBot="1">
      <c r="A47" s="2061" t="s">
        <v>168</v>
      </c>
      <c r="B47" s="2062" t="s">
        <v>87</v>
      </c>
      <c r="C47" s="2063"/>
      <c r="D47" s="2064" t="s">
        <v>321</v>
      </c>
      <c r="E47" s="2065"/>
      <c r="F47" s="2066"/>
      <c r="G47" s="2067">
        <v>1</v>
      </c>
      <c r="H47" s="2063">
        <f>$G47*30</f>
        <v>30</v>
      </c>
      <c r="I47" s="2068">
        <f>SUM($J47:$L47)</f>
        <v>18</v>
      </c>
      <c r="J47" s="2069">
        <v>8</v>
      </c>
      <c r="K47" s="2069"/>
      <c r="L47" s="2069">
        <v>10</v>
      </c>
      <c r="M47" s="2070">
        <f>$H47-$I47</f>
        <v>12</v>
      </c>
      <c r="N47" s="2071"/>
      <c r="O47" s="2072">
        <v>2</v>
      </c>
      <c r="P47" s="2073"/>
      <c r="Q47" s="2063"/>
      <c r="R47" s="2069"/>
      <c r="S47" s="2074"/>
      <c r="T47" s="2075"/>
      <c r="U47" s="2069"/>
      <c r="V47" s="2076"/>
      <c r="W47" s="537"/>
      <c r="X47" s="358"/>
      <c r="Y47" s="358"/>
      <c r="Z47" s="358"/>
      <c r="AB47" s="358">
        <f t="shared" si="23"/>
      </c>
      <c r="AC47" s="358" t="str">
        <f t="shared" si="23"/>
        <v>так</v>
      </c>
      <c r="AD47" s="358">
        <f t="shared" si="23"/>
      </c>
      <c r="AE47" s="358">
        <f t="shared" si="23"/>
      </c>
      <c r="AF47" s="358">
        <f t="shared" si="23"/>
      </c>
      <c r="AG47" s="358">
        <f t="shared" si="23"/>
      </c>
      <c r="AH47" s="358">
        <f t="shared" si="23"/>
      </c>
      <c r="AI47" s="358">
        <f t="shared" si="23"/>
      </c>
      <c r="AJ47" s="358">
        <f t="shared" si="23"/>
      </c>
      <c r="AK47" s="358" t="e">
        <f>IF(#REF!&lt;&gt;"","так","")</f>
        <v>#REF!</v>
      </c>
      <c r="AL47" s="358" t="e">
        <f>IF(#REF!&lt;&gt;"","так","")</f>
        <v>#REF!</v>
      </c>
      <c r="AM47" s="358" t="e">
        <f>IF(#REF!&lt;&gt;"","так","")</f>
        <v>#REF!</v>
      </c>
      <c r="BN47" s="1054">
        <f t="shared" si="18"/>
        <v>0.6</v>
      </c>
    </row>
    <row r="48" spans="1:66" s="504" customFormat="1" ht="31.5" customHeight="1" thickBot="1">
      <c r="A48" s="1749" t="s">
        <v>390</v>
      </c>
      <c r="B48" s="1750"/>
      <c r="C48" s="1750"/>
      <c r="D48" s="1750"/>
      <c r="E48" s="1750"/>
      <c r="F48" s="1750"/>
      <c r="G48" s="1750"/>
      <c r="H48" s="1750"/>
      <c r="I48" s="1750"/>
      <c r="J48" s="1750"/>
      <c r="K48" s="1750"/>
      <c r="L48" s="1750"/>
      <c r="M48" s="1750"/>
      <c r="N48" s="1750"/>
      <c r="O48" s="1750"/>
      <c r="P48" s="1750"/>
      <c r="Q48" s="1750"/>
      <c r="R48" s="1750"/>
      <c r="S48" s="1750"/>
      <c r="T48" s="1750"/>
      <c r="U48" s="1750"/>
      <c r="V48" s="1751"/>
      <c r="W48" s="673"/>
      <c r="X48" s="538"/>
      <c r="Y48" s="538"/>
      <c r="Z48" s="538"/>
      <c r="AB48" s="538"/>
      <c r="AC48" s="538"/>
      <c r="AD48" s="538"/>
      <c r="AE48" s="538"/>
      <c r="AF48" s="538"/>
      <c r="AG48" s="538"/>
      <c r="AH48" s="538"/>
      <c r="AI48" s="538"/>
      <c r="AJ48" s="538"/>
      <c r="AK48" s="538"/>
      <c r="AL48" s="538"/>
      <c r="AM48" s="538"/>
      <c r="BN48" s="1054" t="e">
        <f t="shared" si="18"/>
        <v>#DIV/0!</v>
      </c>
    </row>
    <row r="49" spans="1:66" s="17" customFormat="1" ht="31.5" customHeight="1" thickBot="1">
      <c r="A49" s="1801" t="s">
        <v>396</v>
      </c>
      <c r="B49" s="1802"/>
      <c r="C49" s="1802"/>
      <c r="D49" s="1802"/>
      <c r="E49" s="1802"/>
      <c r="F49" s="1802"/>
      <c r="G49" s="1802"/>
      <c r="H49" s="1802"/>
      <c r="I49" s="1802"/>
      <c r="J49" s="1802"/>
      <c r="K49" s="1802"/>
      <c r="L49" s="1802"/>
      <c r="M49" s="1802"/>
      <c r="N49" s="1802"/>
      <c r="O49" s="1802"/>
      <c r="P49" s="1802"/>
      <c r="Q49" s="1802"/>
      <c r="R49" s="1802"/>
      <c r="S49" s="1802"/>
      <c r="T49" s="1802"/>
      <c r="U49" s="1802"/>
      <c r="V49" s="1803"/>
      <c r="W49" s="537"/>
      <c r="X49" s="358"/>
      <c r="Y49" s="358"/>
      <c r="Z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T49" s="873">
        <v>1</v>
      </c>
      <c r="AU49" s="873" t="s">
        <v>322</v>
      </c>
      <c r="AV49" s="873" t="s">
        <v>321</v>
      </c>
      <c r="AW49" s="873">
        <v>3</v>
      </c>
      <c r="AX49" s="873" t="s">
        <v>323</v>
      </c>
      <c r="AY49" s="873" t="s">
        <v>324</v>
      </c>
      <c r="AZ49" s="873">
        <v>5</v>
      </c>
      <c r="BA49" s="873" t="s">
        <v>325</v>
      </c>
      <c r="BB49" s="873" t="s">
        <v>326</v>
      </c>
      <c r="BC49" s="873">
        <v>7</v>
      </c>
      <c r="BD49" s="873" t="s">
        <v>327</v>
      </c>
      <c r="BE49" s="873" t="s">
        <v>328</v>
      </c>
      <c r="BN49" s="1054" t="e">
        <f t="shared" si="18"/>
        <v>#DIV/0!</v>
      </c>
    </row>
    <row r="50" spans="1:66" s="17" customFormat="1" ht="15.75" customHeight="1" thickBot="1">
      <c r="A50" s="1318" t="s">
        <v>171</v>
      </c>
      <c r="B50" s="1319" t="s">
        <v>547</v>
      </c>
      <c r="C50" s="1233">
        <v>5</v>
      </c>
      <c r="D50" s="1153"/>
      <c r="E50" s="1294"/>
      <c r="F50" s="1295"/>
      <c r="G50" s="1320">
        <v>4.5</v>
      </c>
      <c r="H50" s="1321">
        <f>$G50*30</f>
        <v>135</v>
      </c>
      <c r="I50" s="1322">
        <f>SUM($J50:$L50)</f>
        <v>60</v>
      </c>
      <c r="J50" s="1414">
        <v>30</v>
      </c>
      <c r="K50" s="1414"/>
      <c r="L50" s="1414">
        <v>30</v>
      </c>
      <c r="M50" s="1415">
        <f aca="true" t="shared" si="24" ref="M50:M61">$H50-$I50</f>
        <v>75</v>
      </c>
      <c r="N50" s="1416"/>
      <c r="O50" s="1325"/>
      <c r="P50" s="1326"/>
      <c r="Q50" s="1233"/>
      <c r="R50" s="1241"/>
      <c r="S50" s="1413"/>
      <c r="T50" s="1324">
        <v>4</v>
      </c>
      <c r="U50" s="1241"/>
      <c r="V50" s="1327"/>
      <c r="W50" s="537"/>
      <c r="X50" s="358"/>
      <c r="Y50" s="358"/>
      <c r="Z50" s="358"/>
      <c r="AB50" s="358">
        <f aca="true" t="shared" si="25" ref="AB50:AJ50">IF(N50&lt;&gt;"","так","")</f>
      </c>
      <c r="AC50" s="358">
        <f t="shared" si="25"/>
      </c>
      <c r="AD50" s="358">
        <f t="shared" si="25"/>
      </c>
      <c r="AE50" s="358">
        <f t="shared" si="25"/>
      </c>
      <c r="AF50" s="358">
        <f t="shared" si="25"/>
      </c>
      <c r="AG50" s="358">
        <f t="shared" si="25"/>
      </c>
      <c r="AH50" s="358" t="str">
        <f t="shared" si="25"/>
        <v>так</v>
      </c>
      <c r="AI50" s="358">
        <f t="shared" si="25"/>
      </c>
      <c r="AJ50" s="358">
        <f t="shared" si="25"/>
      </c>
      <c r="AK50" s="358" t="e">
        <f>IF(#REF!&lt;&gt;"","так","")</f>
        <v>#REF!</v>
      </c>
      <c r="AL50" s="358" t="e">
        <f>IF(#REF!&lt;&gt;"","так","")</f>
        <v>#REF!</v>
      </c>
      <c r="AM50" s="358" t="e">
        <f>IF(#REF!&lt;&gt;"","так","")</f>
        <v>#REF!</v>
      </c>
      <c r="BN50" s="1054">
        <f>I50/H50</f>
        <v>0.4444444444444444</v>
      </c>
    </row>
    <row r="51" spans="1:66" s="17" customFormat="1" ht="15.75" customHeight="1">
      <c r="A51" s="1285" t="s">
        <v>172</v>
      </c>
      <c r="B51" s="1298" t="s">
        <v>548</v>
      </c>
      <c r="C51" s="1234"/>
      <c r="D51" s="1235"/>
      <c r="E51" s="1235"/>
      <c r="F51" s="1236"/>
      <c r="G51" s="1417">
        <f>SUM(G52+G53+G54)</f>
        <v>7</v>
      </c>
      <c r="H51" s="1229">
        <f aca="true" t="shared" si="26" ref="H51:H78">$G51*30</f>
        <v>210</v>
      </c>
      <c r="I51" s="1418">
        <f>SUM(I52+I53+I54)</f>
        <v>88</v>
      </c>
      <c r="J51" s="1418">
        <f>SUM(J52+J53+J54)</f>
        <v>36</v>
      </c>
      <c r="K51" s="1418">
        <f>SUM(K52+K53+K54)</f>
        <v>0</v>
      </c>
      <c r="L51" s="1418">
        <f>SUM(L52+L53+L54)</f>
        <v>52</v>
      </c>
      <c r="M51" s="1419">
        <f t="shared" si="24"/>
        <v>122</v>
      </c>
      <c r="N51" s="1420"/>
      <c r="O51" s="1300"/>
      <c r="P51" s="1301"/>
      <c r="Q51" s="1302"/>
      <c r="R51" s="1303"/>
      <c r="S51" s="1304"/>
      <c r="T51" s="1421"/>
      <c r="U51" s="1422"/>
      <c r="V51" s="1423"/>
      <c r="W51" s="537"/>
      <c r="X51" s="358"/>
      <c r="Y51" s="358"/>
      <c r="Z51" s="358"/>
      <c r="AB51" s="358">
        <f aca="true" t="shared" si="27" ref="AB51:AJ52">IF(N51&lt;&gt;"","так","")</f>
      </c>
      <c r="AC51" s="358">
        <f t="shared" si="27"/>
      </c>
      <c r="AD51" s="358">
        <f t="shared" si="27"/>
      </c>
      <c r="AE51" s="358">
        <f t="shared" si="27"/>
      </c>
      <c r="AF51" s="358">
        <f t="shared" si="27"/>
      </c>
      <c r="AG51" s="358">
        <f t="shared" si="27"/>
      </c>
      <c r="AH51" s="358">
        <f t="shared" si="27"/>
      </c>
      <c r="AI51" s="358">
        <f t="shared" si="27"/>
      </c>
      <c r="AJ51" s="358">
        <f t="shared" si="27"/>
      </c>
      <c r="AK51" s="358" t="e">
        <f>IF(#REF!&lt;&gt;"","так","")</f>
        <v>#REF!</v>
      </c>
      <c r="AL51" s="358" t="e">
        <f>IF(#REF!&lt;&gt;"","так","")</f>
        <v>#REF!</v>
      </c>
      <c r="AM51" s="358" t="e">
        <f>IF(#REF!&lt;&gt;"","так","")</f>
        <v>#REF!</v>
      </c>
      <c r="BN51" s="1054">
        <f t="shared" si="18"/>
        <v>0.41904761904761906</v>
      </c>
    </row>
    <row r="52" spans="1:66" s="17" customFormat="1" ht="15.75" customHeight="1">
      <c r="A52" s="1306" t="s">
        <v>474</v>
      </c>
      <c r="B52" s="1117" t="s">
        <v>548</v>
      </c>
      <c r="C52" s="1006"/>
      <c r="D52" s="996"/>
      <c r="E52" s="996"/>
      <c r="F52" s="1237"/>
      <c r="G52" s="1121">
        <v>3</v>
      </c>
      <c r="H52" s="1006">
        <f t="shared" si="26"/>
        <v>90</v>
      </c>
      <c r="I52" s="839">
        <f aca="true" t="shared" si="28" ref="I52:I59">SUM($J52:$L52)</f>
        <v>36</v>
      </c>
      <c r="J52" s="169">
        <v>18</v>
      </c>
      <c r="K52" s="169"/>
      <c r="L52" s="169">
        <v>18</v>
      </c>
      <c r="M52" s="1307">
        <f t="shared" si="24"/>
        <v>54</v>
      </c>
      <c r="N52" s="1424"/>
      <c r="O52" s="841"/>
      <c r="P52" s="1309"/>
      <c r="Q52" s="1006"/>
      <c r="R52" s="169"/>
      <c r="S52" s="1203"/>
      <c r="T52" s="1125"/>
      <c r="U52" s="169">
        <v>4</v>
      </c>
      <c r="V52" s="1007"/>
      <c r="W52" s="537"/>
      <c r="X52" s="358"/>
      <c r="Y52" s="358"/>
      <c r="Z52" s="358"/>
      <c r="AB52" s="358">
        <f t="shared" si="27"/>
      </c>
      <c r="AC52" s="358">
        <f t="shared" si="27"/>
      </c>
      <c r="AD52" s="358">
        <f t="shared" si="27"/>
      </c>
      <c r="AE52" s="358">
        <f t="shared" si="27"/>
      </c>
      <c r="AF52" s="358">
        <f t="shared" si="27"/>
      </c>
      <c r="AG52" s="358">
        <f t="shared" si="27"/>
      </c>
      <c r="AH52" s="358">
        <f t="shared" si="27"/>
      </c>
      <c r="AI52" s="358" t="str">
        <f t="shared" si="27"/>
        <v>так</v>
      </c>
      <c r="AJ52" s="358">
        <f t="shared" si="27"/>
      </c>
      <c r="AK52" s="358" t="e">
        <f>IF(#REF!&lt;&gt;"","так","")</f>
        <v>#REF!</v>
      </c>
      <c r="AL52" s="358" t="e">
        <f>IF(#REF!&lt;&gt;"","так","")</f>
        <v>#REF!</v>
      </c>
      <c r="AM52" s="358" t="e">
        <f>IF(#REF!&lt;&gt;"","так","")</f>
        <v>#REF!</v>
      </c>
      <c r="BN52" s="1054">
        <f t="shared" si="18"/>
        <v>0.4</v>
      </c>
    </row>
    <row r="53" spans="1:66" s="17" customFormat="1" ht="15.75" customHeight="1">
      <c r="A53" s="1306" t="s">
        <v>477</v>
      </c>
      <c r="B53" s="1117" t="s">
        <v>548</v>
      </c>
      <c r="C53" s="1006" t="s">
        <v>326</v>
      </c>
      <c r="D53" s="996"/>
      <c r="E53" s="996"/>
      <c r="F53" s="1237"/>
      <c r="G53" s="1121">
        <v>3</v>
      </c>
      <c r="H53" s="1006">
        <f t="shared" si="26"/>
        <v>90</v>
      </c>
      <c r="I53" s="839">
        <f t="shared" si="28"/>
        <v>36</v>
      </c>
      <c r="J53" s="169">
        <v>18</v>
      </c>
      <c r="K53" s="169"/>
      <c r="L53" s="169">
        <v>18</v>
      </c>
      <c r="M53" s="1307">
        <f t="shared" si="24"/>
        <v>54</v>
      </c>
      <c r="N53" s="1424"/>
      <c r="O53" s="841"/>
      <c r="P53" s="1309"/>
      <c r="Q53" s="1006"/>
      <c r="R53" s="169"/>
      <c r="S53" s="1203"/>
      <c r="T53" s="1125"/>
      <c r="U53" s="169"/>
      <c r="V53" s="1007">
        <v>4</v>
      </c>
      <c r="W53" s="537"/>
      <c r="X53" s="358"/>
      <c r="Y53" s="358"/>
      <c r="Z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BN53" s="1054"/>
    </row>
    <row r="54" spans="1:66" s="17" customFormat="1" ht="31.5" customHeight="1" thickBot="1">
      <c r="A54" s="1337" t="s">
        <v>478</v>
      </c>
      <c r="B54" s="1128" t="s">
        <v>473</v>
      </c>
      <c r="C54" s="1238"/>
      <c r="D54" s="1239"/>
      <c r="E54" s="1239"/>
      <c r="F54" s="1240" t="s">
        <v>326</v>
      </c>
      <c r="G54" s="1151">
        <v>1</v>
      </c>
      <c r="H54" s="1238">
        <f t="shared" si="26"/>
        <v>30</v>
      </c>
      <c r="I54" s="1339">
        <f t="shared" si="28"/>
        <v>16</v>
      </c>
      <c r="J54" s="1314"/>
      <c r="K54" s="1314"/>
      <c r="L54" s="1314">
        <v>16</v>
      </c>
      <c r="M54" s="1425">
        <f t="shared" si="24"/>
        <v>14</v>
      </c>
      <c r="N54" s="1426"/>
      <c r="O54" s="1314"/>
      <c r="P54" s="1316"/>
      <c r="Q54" s="1238"/>
      <c r="R54" s="1314"/>
      <c r="S54" s="1316"/>
      <c r="T54" s="1238"/>
      <c r="U54" s="1314"/>
      <c r="V54" s="1317">
        <v>2</v>
      </c>
      <c r="W54" s="537"/>
      <c r="X54" s="358"/>
      <c r="Y54" s="358"/>
      <c r="Z54" s="358"/>
      <c r="AB54" s="358">
        <f aca="true" t="shared" si="29" ref="AB54:AJ57">IF(N54&lt;&gt;"","так","")</f>
      </c>
      <c r="AC54" s="358">
        <f t="shared" si="29"/>
      </c>
      <c r="AD54" s="358">
        <f t="shared" si="29"/>
      </c>
      <c r="AE54" s="358">
        <f t="shared" si="29"/>
      </c>
      <c r="AF54" s="358">
        <f t="shared" si="29"/>
      </c>
      <c r="AG54" s="358">
        <f t="shared" si="29"/>
      </c>
      <c r="AH54" s="358">
        <f t="shared" si="29"/>
      </c>
      <c r="AI54" s="358">
        <f t="shared" si="29"/>
      </c>
      <c r="AJ54" s="358" t="str">
        <f t="shared" si="29"/>
        <v>так</v>
      </c>
      <c r="AK54" s="358" t="e">
        <f>IF(#REF!&lt;&gt;"","так","")</f>
        <v>#REF!</v>
      </c>
      <c r="AL54" s="358" t="e">
        <f>IF(#REF!&lt;&gt;"","так","")</f>
        <v>#REF!</v>
      </c>
      <c r="AM54" s="358" t="e">
        <f>IF(#REF!&lt;&gt;"","так","")</f>
        <v>#REF!</v>
      </c>
      <c r="AU54" s="359"/>
      <c r="AV54" s="359"/>
      <c r="AW54" s="359"/>
      <c r="AX54" s="359"/>
      <c r="AY54" s="359"/>
      <c r="AZ54" s="359"/>
      <c r="BA54" s="359"/>
      <c r="BB54" s="359"/>
      <c r="BC54" s="359"/>
      <c r="BD54" s="359"/>
      <c r="BE54" s="359"/>
      <c r="BF54" s="359"/>
      <c r="BG54" s="359"/>
      <c r="BH54" s="359"/>
      <c r="BI54" s="359"/>
      <c r="BJ54" s="359"/>
      <c r="BK54" s="359"/>
      <c r="BL54" s="359"/>
      <c r="BM54" s="359"/>
      <c r="BN54" s="1054">
        <f>I54/H54</f>
        <v>0.5333333333333333</v>
      </c>
    </row>
    <row r="55" spans="1:66" s="17" customFormat="1" ht="15.75" customHeight="1">
      <c r="A55" s="1285" t="s">
        <v>173</v>
      </c>
      <c r="B55" s="1298" t="s">
        <v>475</v>
      </c>
      <c r="C55" s="1234"/>
      <c r="D55" s="1235"/>
      <c r="E55" s="1235"/>
      <c r="F55" s="1236"/>
      <c r="G55" s="1417">
        <f>SUM(G56+G57+G58+G59)</f>
        <v>8</v>
      </c>
      <c r="H55" s="1144">
        <f t="shared" si="26"/>
        <v>240</v>
      </c>
      <c r="I55" s="1145">
        <f t="shared" si="28"/>
        <v>150</v>
      </c>
      <c r="J55" s="1427">
        <f>SUM(J56+J57+J58+J59)</f>
        <v>66</v>
      </c>
      <c r="K55" s="1427">
        <f>SUM(K56+K57+K58+K59)</f>
        <v>0</v>
      </c>
      <c r="L55" s="1427">
        <f>SUM(L56+L57+L58+L59)</f>
        <v>84</v>
      </c>
      <c r="M55" s="1419">
        <f t="shared" si="24"/>
        <v>90</v>
      </c>
      <c r="N55" s="1420"/>
      <c r="O55" s="1300"/>
      <c r="P55" s="1301"/>
      <c r="Q55" s="1302"/>
      <c r="R55" s="1303"/>
      <c r="S55" s="1304"/>
      <c r="T55" s="1421"/>
      <c r="U55" s="1422"/>
      <c r="V55" s="1423"/>
      <c r="W55" s="537"/>
      <c r="X55" s="358"/>
      <c r="Y55" s="358"/>
      <c r="Z55" s="358"/>
      <c r="AB55" s="358">
        <f t="shared" si="29"/>
      </c>
      <c r="AC55" s="358">
        <f t="shared" si="29"/>
      </c>
      <c r="AD55" s="358">
        <f t="shared" si="29"/>
      </c>
      <c r="AE55" s="358">
        <f t="shared" si="29"/>
      </c>
      <c r="AF55" s="358">
        <f t="shared" si="29"/>
      </c>
      <c r="AG55" s="358">
        <f t="shared" si="29"/>
      </c>
      <c r="AH55" s="358">
        <f t="shared" si="29"/>
      </c>
      <c r="AI55" s="358">
        <f t="shared" si="29"/>
      </c>
      <c r="AJ55" s="358">
        <f t="shared" si="29"/>
      </c>
      <c r="AK55" s="358" t="e">
        <f>IF(#REF!&lt;&gt;"","так","")</f>
        <v>#REF!</v>
      </c>
      <c r="AL55" s="358" t="e">
        <f>IF(#REF!&lt;&gt;"","так","")</f>
        <v>#REF!</v>
      </c>
      <c r="AM55" s="358" t="e">
        <f>IF(#REF!&lt;&gt;"","так","")</f>
        <v>#REF!</v>
      </c>
      <c r="BN55" s="1054">
        <f>I55/H55</f>
        <v>0.625</v>
      </c>
    </row>
    <row r="56" spans="1:66" s="17" customFormat="1" ht="15.75" customHeight="1">
      <c r="A56" s="1306" t="s">
        <v>572</v>
      </c>
      <c r="B56" s="1117" t="s">
        <v>475</v>
      </c>
      <c r="C56" s="1006"/>
      <c r="D56" s="64">
        <v>3</v>
      </c>
      <c r="E56" s="996"/>
      <c r="F56" s="1237"/>
      <c r="G56" s="1121">
        <v>3</v>
      </c>
      <c r="H56" s="1006">
        <f t="shared" si="26"/>
        <v>90</v>
      </c>
      <c r="I56" s="839">
        <f t="shared" si="28"/>
        <v>60</v>
      </c>
      <c r="J56" s="169">
        <v>30</v>
      </c>
      <c r="K56" s="169"/>
      <c r="L56" s="169">
        <v>30</v>
      </c>
      <c r="M56" s="1307">
        <f t="shared" si="24"/>
        <v>30</v>
      </c>
      <c r="N56" s="1424"/>
      <c r="O56" s="841"/>
      <c r="P56" s="1309"/>
      <c r="Q56" s="1006">
        <v>4</v>
      </c>
      <c r="R56" s="169"/>
      <c r="S56" s="1203"/>
      <c r="T56" s="1308"/>
      <c r="U56" s="169"/>
      <c r="V56" s="1007"/>
      <c r="W56" s="537"/>
      <c r="X56" s="358"/>
      <c r="Y56" s="358"/>
      <c r="Z56" s="358"/>
      <c r="AB56" s="358">
        <f t="shared" si="29"/>
      </c>
      <c r="AC56" s="358">
        <f t="shared" si="29"/>
      </c>
      <c r="AD56" s="358">
        <f t="shared" si="29"/>
      </c>
      <c r="AE56" s="358" t="str">
        <f t="shared" si="29"/>
        <v>так</v>
      </c>
      <c r="AF56" s="358">
        <f t="shared" si="29"/>
      </c>
      <c r="AG56" s="358">
        <f t="shared" si="29"/>
      </c>
      <c r="AH56" s="358">
        <f t="shared" si="29"/>
      </c>
      <c r="AI56" s="358">
        <f t="shared" si="29"/>
      </c>
      <c r="AJ56" s="358">
        <f t="shared" si="29"/>
      </c>
      <c r="AK56" s="358" t="e">
        <f>IF(#REF!&lt;&gt;"","так","")</f>
        <v>#REF!</v>
      </c>
      <c r="AL56" s="358" t="e">
        <f>IF(#REF!&lt;&gt;"","так","")</f>
        <v>#REF!</v>
      </c>
      <c r="AM56" s="358" t="e">
        <f>IF(#REF!&lt;&gt;"","так","")</f>
        <v>#REF!</v>
      </c>
      <c r="BN56" s="1054">
        <f>I56/H56</f>
        <v>0.6666666666666666</v>
      </c>
    </row>
    <row r="57" spans="1:66" s="17" customFormat="1" ht="15.75" customHeight="1">
      <c r="A57" s="1306" t="s">
        <v>573</v>
      </c>
      <c r="B57" s="1117" t="s">
        <v>475</v>
      </c>
      <c r="C57" s="1006"/>
      <c r="D57" s="996"/>
      <c r="E57" s="996"/>
      <c r="F57" s="1237"/>
      <c r="G57" s="1121">
        <v>2</v>
      </c>
      <c r="H57" s="1006">
        <f t="shared" si="26"/>
        <v>60</v>
      </c>
      <c r="I57" s="839">
        <f t="shared" si="28"/>
        <v>36</v>
      </c>
      <c r="J57" s="169">
        <v>18</v>
      </c>
      <c r="K57" s="169"/>
      <c r="L57" s="169">
        <v>18</v>
      </c>
      <c r="M57" s="1307">
        <f t="shared" si="24"/>
        <v>24</v>
      </c>
      <c r="N57" s="1424"/>
      <c r="O57" s="841"/>
      <c r="P57" s="1309"/>
      <c r="Q57" s="1006"/>
      <c r="R57" s="169">
        <v>4</v>
      </c>
      <c r="S57" s="1203"/>
      <c r="T57" s="1125"/>
      <c r="U57" s="169"/>
      <c r="V57" s="1007"/>
      <c r="W57" s="537"/>
      <c r="X57" s="358"/>
      <c r="Y57" s="358"/>
      <c r="Z57" s="358"/>
      <c r="AB57" s="358">
        <f t="shared" si="29"/>
      </c>
      <c r="AC57" s="358">
        <f t="shared" si="29"/>
      </c>
      <c r="AD57" s="358">
        <f t="shared" si="29"/>
      </c>
      <c r="AE57" s="358">
        <f t="shared" si="29"/>
      </c>
      <c r="AF57" s="358" t="str">
        <f t="shared" si="29"/>
        <v>так</v>
      </c>
      <c r="AG57" s="358">
        <f t="shared" si="29"/>
      </c>
      <c r="AH57" s="358">
        <f t="shared" si="29"/>
      </c>
      <c r="AI57" s="358">
        <f t="shared" si="29"/>
      </c>
      <c r="AJ57" s="358">
        <f t="shared" si="29"/>
      </c>
      <c r="AK57" s="358" t="e">
        <f>IF(#REF!&lt;&gt;"","так","")</f>
        <v>#REF!</v>
      </c>
      <c r="AL57" s="358" t="e">
        <f>IF(#REF!&lt;&gt;"","так","")</f>
        <v>#REF!</v>
      </c>
      <c r="AM57" s="358" t="e">
        <f>IF(#REF!&lt;&gt;"","так","")</f>
        <v>#REF!</v>
      </c>
      <c r="BN57" s="1054">
        <f>I57/H57</f>
        <v>0.6</v>
      </c>
    </row>
    <row r="58" spans="1:66" s="17" customFormat="1" ht="15.75" customHeight="1">
      <c r="A58" s="1306" t="s">
        <v>574</v>
      </c>
      <c r="B58" s="1117" t="s">
        <v>475</v>
      </c>
      <c r="C58" s="1006" t="s">
        <v>324</v>
      </c>
      <c r="D58" s="996"/>
      <c r="E58" s="996"/>
      <c r="F58" s="1237"/>
      <c r="G58" s="1121">
        <v>2</v>
      </c>
      <c r="H58" s="1006">
        <f t="shared" si="26"/>
        <v>60</v>
      </c>
      <c r="I58" s="839">
        <f t="shared" si="28"/>
        <v>36</v>
      </c>
      <c r="J58" s="169">
        <v>18</v>
      </c>
      <c r="K58" s="169"/>
      <c r="L58" s="169">
        <v>18</v>
      </c>
      <c r="M58" s="1307">
        <f t="shared" si="24"/>
        <v>24</v>
      </c>
      <c r="N58" s="1424"/>
      <c r="O58" s="841"/>
      <c r="P58" s="1309"/>
      <c r="Q58" s="1006"/>
      <c r="R58" s="169"/>
      <c r="S58" s="1203">
        <v>4</v>
      </c>
      <c r="T58" s="1125"/>
      <c r="U58" s="169"/>
      <c r="V58" s="1007"/>
      <c r="W58" s="537"/>
      <c r="X58" s="358"/>
      <c r="Y58" s="358"/>
      <c r="Z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BN58" s="1054"/>
    </row>
    <row r="59" spans="1:66" s="17" customFormat="1" ht="15.75" customHeight="1" thickBot="1">
      <c r="A59" s="1337" t="s">
        <v>575</v>
      </c>
      <c r="B59" s="1128" t="s">
        <v>476</v>
      </c>
      <c r="C59" s="1133"/>
      <c r="D59" s="1256"/>
      <c r="E59" s="1256"/>
      <c r="F59" s="1257" t="s">
        <v>324</v>
      </c>
      <c r="G59" s="1132">
        <v>1</v>
      </c>
      <c r="H59" s="1133">
        <f t="shared" si="26"/>
        <v>30</v>
      </c>
      <c r="I59" s="1339">
        <f t="shared" si="28"/>
        <v>18</v>
      </c>
      <c r="J59" s="1428"/>
      <c r="K59" s="1428"/>
      <c r="L59" s="1428">
        <v>18</v>
      </c>
      <c r="M59" s="1425">
        <f t="shared" si="24"/>
        <v>12</v>
      </c>
      <c r="N59" s="1429"/>
      <c r="O59" s="1138"/>
      <c r="P59" s="1342"/>
      <c r="Q59" s="1133"/>
      <c r="R59" s="1428"/>
      <c r="S59" s="1430">
        <v>2</v>
      </c>
      <c r="T59" s="1272"/>
      <c r="U59" s="1428"/>
      <c r="V59" s="1431"/>
      <c r="W59" s="537"/>
      <c r="X59" s="358"/>
      <c r="Y59" s="358"/>
      <c r="Z59" s="358"/>
      <c r="AB59" s="358"/>
      <c r="AC59" s="358"/>
      <c r="AD59" s="358"/>
      <c r="AE59" s="358"/>
      <c r="AF59" s="358"/>
      <c r="AG59" s="358"/>
      <c r="AH59" s="358"/>
      <c r="AI59" s="358"/>
      <c r="AJ59" s="358"/>
      <c r="AK59" s="358"/>
      <c r="AL59" s="358"/>
      <c r="AM59" s="358"/>
      <c r="BN59" s="1054"/>
    </row>
    <row r="60" spans="1:66" s="1996" customFormat="1" ht="16.5" thickBot="1">
      <c r="A60" s="2033" t="s">
        <v>174</v>
      </c>
      <c r="B60" s="2034" t="s">
        <v>556</v>
      </c>
      <c r="C60" s="1987" t="s">
        <v>322</v>
      </c>
      <c r="D60" s="1980"/>
      <c r="E60" s="1980"/>
      <c r="F60" s="1981"/>
      <c r="G60" s="1982">
        <v>3</v>
      </c>
      <c r="H60" s="2077">
        <f>G60*30</f>
        <v>90</v>
      </c>
      <c r="I60" s="2078">
        <f>J60+K60+L60</f>
        <v>36</v>
      </c>
      <c r="J60" s="2079">
        <v>18</v>
      </c>
      <c r="K60" s="2080"/>
      <c r="L60" s="2080">
        <v>18</v>
      </c>
      <c r="M60" s="2081">
        <f t="shared" si="24"/>
        <v>54</v>
      </c>
      <c r="N60" s="2037"/>
      <c r="O60" s="2038">
        <v>4</v>
      </c>
      <c r="P60" s="2039"/>
      <c r="Q60" s="2037"/>
      <c r="R60" s="2038"/>
      <c r="S60" s="2039"/>
      <c r="T60" s="2037"/>
      <c r="U60" s="2038"/>
      <c r="V60" s="2041"/>
      <c r="W60" s="1992"/>
      <c r="X60" s="1993"/>
      <c r="Y60" s="1993"/>
      <c r="Z60" s="1993"/>
      <c r="AB60" s="1993">
        <f aca="true" t="shared" si="30" ref="AB60:AJ63">IF(N60&lt;&gt;"","так","")</f>
      </c>
      <c r="AC60" s="1993" t="str">
        <f t="shared" si="30"/>
        <v>так</v>
      </c>
      <c r="AD60" s="1993">
        <f t="shared" si="30"/>
      </c>
      <c r="AE60" s="1993">
        <f t="shared" si="30"/>
      </c>
      <c r="AF60" s="1993">
        <f t="shared" si="30"/>
      </c>
      <c r="AG60" s="1993">
        <f t="shared" si="30"/>
      </c>
      <c r="AH60" s="1993">
        <f t="shared" si="30"/>
      </c>
      <c r="AI60" s="1993">
        <f t="shared" si="30"/>
      </c>
      <c r="AJ60" s="1993">
        <f t="shared" si="30"/>
      </c>
      <c r="AK60" s="1993" t="e">
        <f>IF(#REF!&lt;&gt;"","так","")</f>
        <v>#REF!</v>
      </c>
      <c r="AL60" s="1993" t="e">
        <f>IF(#REF!&lt;&gt;"","так","")</f>
        <v>#REF!</v>
      </c>
      <c r="AM60" s="1993" t="e">
        <f>IF(#REF!&lt;&gt;"","так","")</f>
        <v>#REF!</v>
      </c>
      <c r="BN60" s="1995">
        <f>I60/H60</f>
        <v>0.4</v>
      </c>
    </row>
    <row r="61" spans="1:66" s="17" customFormat="1" ht="15.75" customHeight="1">
      <c r="A61" s="1285" t="s">
        <v>175</v>
      </c>
      <c r="B61" s="1298" t="s">
        <v>479</v>
      </c>
      <c r="C61" s="1234"/>
      <c r="D61" s="1235"/>
      <c r="E61" s="1235"/>
      <c r="F61" s="1236"/>
      <c r="G61" s="1417">
        <f>SUM(G62+G63+G64)</f>
        <v>8</v>
      </c>
      <c r="H61" s="1229">
        <f t="shared" si="26"/>
        <v>240</v>
      </c>
      <c r="I61" s="1418">
        <f>SUM(I62+I63+I64)</f>
        <v>122</v>
      </c>
      <c r="J61" s="1418">
        <f>SUM(J62+J63+J64)</f>
        <v>24</v>
      </c>
      <c r="K61" s="1418">
        <f>SUM(K62+K63+K64)</f>
        <v>0</v>
      </c>
      <c r="L61" s="1418">
        <f>SUM(L62+L63+L64)</f>
        <v>98</v>
      </c>
      <c r="M61" s="1419">
        <f t="shared" si="24"/>
        <v>118</v>
      </c>
      <c r="N61" s="1420"/>
      <c r="O61" s="1300"/>
      <c r="P61" s="1301"/>
      <c r="Q61" s="1302"/>
      <c r="R61" s="1303"/>
      <c r="S61" s="1304"/>
      <c r="T61" s="1421"/>
      <c r="U61" s="1422"/>
      <c r="V61" s="1423"/>
      <c r="W61" s="537"/>
      <c r="X61" s="358"/>
      <c r="Y61" s="358"/>
      <c r="Z61" s="358"/>
      <c r="AB61" s="358">
        <f t="shared" si="30"/>
      </c>
      <c r="AC61" s="358">
        <f t="shared" si="30"/>
      </c>
      <c r="AD61" s="358">
        <f t="shared" si="30"/>
      </c>
      <c r="AE61" s="358">
        <f t="shared" si="30"/>
      </c>
      <c r="AF61" s="358">
        <f t="shared" si="30"/>
      </c>
      <c r="AG61" s="358">
        <f t="shared" si="30"/>
      </c>
      <c r="AH61" s="358">
        <f t="shared" si="30"/>
      </c>
      <c r="AI61" s="358">
        <f t="shared" si="30"/>
      </c>
      <c r="AJ61" s="358">
        <f t="shared" si="30"/>
      </c>
      <c r="AK61" s="358" t="e">
        <f>IF(#REF!&lt;&gt;"","так","")</f>
        <v>#REF!</v>
      </c>
      <c r="AL61" s="358" t="e">
        <f>IF(#REF!&lt;&gt;"","так","")</f>
        <v>#REF!</v>
      </c>
      <c r="AM61" s="358" t="e">
        <f>IF(#REF!&lt;&gt;"","так","")</f>
        <v>#REF!</v>
      </c>
      <c r="BN61" s="1054">
        <f>I61/H61</f>
        <v>0.5083333333333333</v>
      </c>
    </row>
    <row r="62" spans="1:66" s="1996" customFormat="1" ht="15.75" customHeight="1">
      <c r="A62" s="1997" t="s">
        <v>298</v>
      </c>
      <c r="B62" s="2082" t="s">
        <v>479</v>
      </c>
      <c r="C62" s="2004"/>
      <c r="D62" s="2012" t="s">
        <v>321</v>
      </c>
      <c r="E62" s="2083"/>
      <c r="F62" s="2084"/>
      <c r="G62" s="2003">
        <v>3</v>
      </c>
      <c r="H62" s="2004">
        <f t="shared" si="26"/>
        <v>90</v>
      </c>
      <c r="I62" s="2005">
        <f aca="true" t="shared" si="31" ref="I62:I78">SUM($J62:$L62)</f>
        <v>54</v>
      </c>
      <c r="J62" s="2085">
        <v>8</v>
      </c>
      <c r="K62" s="2085"/>
      <c r="L62" s="2085">
        <v>46</v>
      </c>
      <c r="M62" s="2086">
        <f aca="true" t="shared" si="32" ref="M62:M78">$H62-$I62</f>
        <v>36</v>
      </c>
      <c r="N62" s="2087"/>
      <c r="O62" s="2009"/>
      <c r="P62" s="2010">
        <v>6</v>
      </c>
      <c r="Q62" s="2004"/>
      <c r="R62" s="2085"/>
      <c r="S62" s="2088"/>
      <c r="T62" s="2008"/>
      <c r="U62" s="2085"/>
      <c r="V62" s="2089"/>
      <c r="W62" s="1992"/>
      <c r="X62" s="1993"/>
      <c r="Y62" s="1993"/>
      <c r="Z62" s="1993"/>
      <c r="AB62" s="1993">
        <f t="shared" si="30"/>
      </c>
      <c r="AC62" s="1993">
        <f t="shared" si="30"/>
      </c>
      <c r="AD62" s="1993" t="str">
        <f t="shared" si="30"/>
        <v>так</v>
      </c>
      <c r="AE62" s="1993">
        <f t="shared" si="30"/>
      </c>
      <c r="AF62" s="1993">
        <f t="shared" si="30"/>
      </c>
      <c r="AG62" s="1993">
        <f t="shared" si="30"/>
      </c>
      <c r="AH62" s="1993">
        <f t="shared" si="30"/>
      </c>
      <c r="AI62" s="1993">
        <f t="shared" si="30"/>
      </c>
      <c r="AJ62" s="1993">
        <f t="shared" si="30"/>
      </c>
      <c r="AK62" s="1993" t="e">
        <f>IF(#REF!&lt;&gt;"","так","")</f>
        <v>#REF!</v>
      </c>
      <c r="AL62" s="1993" t="e">
        <f>IF(#REF!&lt;&gt;"","так","")</f>
        <v>#REF!</v>
      </c>
      <c r="AM62" s="1993" t="e">
        <f>IF(#REF!&lt;&gt;"","так","")</f>
        <v>#REF!</v>
      </c>
      <c r="BN62" s="1995">
        <f>I62/H62</f>
        <v>0.6</v>
      </c>
    </row>
    <row r="63" spans="1:66" s="17" customFormat="1" ht="15.75" customHeight="1">
      <c r="A63" s="1306" t="s">
        <v>299</v>
      </c>
      <c r="B63" s="1117" t="s">
        <v>479</v>
      </c>
      <c r="C63" s="1006"/>
      <c r="D63" s="996" t="s">
        <v>324</v>
      </c>
      <c r="E63" s="996"/>
      <c r="F63" s="1237"/>
      <c r="G63" s="1121">
        <v>2</v>
      </c>
      <c r="H63" s="1006">
        <f t="shared" si="26"/>
        <v>60</v>
      </c>
      <c r="I63" s="839">
        <f t="shared" si="31"/>
        <v>36</v>
      </c>
      <c r="J63" s="169">
        <v>8</v>
      </c>
      <c r="K63" s="169"/>
      <c r="L63" s="169">
        <v>28</v>
      </c>
      <c r="M63" s="1307">
        <f t="shared" si="32"/>
        <v>24</v>
      </c>
      <c r="N63" s="1424"/>
      <c r="O63" s="841"/>
      <c r="P63" s="1309"/>
      <c r="Q63" s="1006"/>
      <c r="R63" s="169"/>
      <c r="S63" s="1203">
        <v>4</v>
      </c>
      <c r="T63" s="1125"/>
      <c r="U63" s="169"/>
      <c r="V63" s="1007"/>
      <c r="W63" s="537"/>
      <c r="X63" s="358"/>
      <c r="Y63" s="358"/>
      <c r="Z63" s="358"/>
      <c r="AB63" s="358">
        <f t="shared" si="30"/>
      </c>
      <c r="AC63" s="358">
        <f t="shared" si="30"/>
      </c>
      <c r="AD63" s="358">
        <f t="shared" si="30"/>
      </c>
      <c r="AE63" s="358">
        <f t="shared" si="30"/>
      </c>
      <c r="AF63" s="358">
        <f t="shared" si="30"/>
      </c>
      <c r="AG63" s="358" t="str">
        <f t="shared" si="30"/>
        <v>так</v>
      </c>
      <c r="AH63" s="358">
        <f t="shared" si="30"/>
      </c>
      <c r="AI63" s="358">
        <f t="shared" si="30"/>
      </c>
      <c r="AJ63" s="358">
        <f t="shared" si="30"/>
      </c>
      <c r="AK63" s="358" t="e">
        <f>IF(#REF!&lt;&gt;"","так","")</f>
        <v>#REF!</v>
      </c>
      <c r="AL63" s="358" t="e">
        <f>IF(#REF!&lt;&gt;"","так","")</f>
        <v>#REF!</v>
      </c>
      <c r="AM63" s="358" t="e">
        <f>IF(#REF!&lt;&gt;"","так","")</f>
        <v>#REF!</v>
      </c>
      <c r="BN63" s="1054">
        <f>I63/H63</f>
        <v>0.6</v>
      </c>
    </row>
    <row r="64" spans="1:66" s="17" customFormat="1" ht="15.75" customHeight="1" thickBot="1">
      <c r="A64" s="1306" t="s">
        <v>300</v>
      </c>
      <c r="B64" s="1117" t="s">
        <v>479</v>
      </c>
      <c r="C64" s="1006" t="s">
        <v>326</v>
      </c>
      <c r="D64" s="996"/>
      <c r="E64" s="996"/>
      <c r="F64" s="1237"/>
      <c r="G64" s="1121">
        <v>3</v>
      </c>
      <c r="H64" s="1133">
        <f t="shared" si="26"/>
        <v>90</v>
      </c>
      <c r="I64" s="1339">
        <f t="shared" si="31"/>
        <v>32</v>
      </c>
      <c r="J64" s="1428">
        <v>8</v>
      </c>
      <c r="K64" s="1428"/>
      <c r="L64" s="1428">
        <v>24</v>
      </c>
      <c r="M64" s="1425">
        <f t="shared" si="32"/>
        <v>58</v>
      </c>
      <c r="N64" s="1424"/>
      <c r="O64" s="841"/>
      <c r="P64" s="1309"/>
      <c r="Q64" s="1006"/>
      <c r="R64" s="169"/>
      <c r="S64" s="1203"/>
      <c r="T64" s="1125"/>
      <c r="U64" s="169"/>
      <c r="V64" s="1007">
        <v>4</v>
      </c>
      <c r="W64" s="537"/>
      <c r="X64" s="358"/>
      <c r="Y64" s="358"/>
      <c r="Z64" s="358"/>
      <c r="AB64" s="358"/>
      <c r="AC64" s="358"/>
      <c r="AD64" s="358"/>
      <c r="AE64" s="358"/>
      <c r="AF64" s="358"/>
      <c r="AG64" s="358"/>
      <c r="AH64" s="358"/>
      <c r="AI64" s="358"/>
      <c r="AJ64" s="358"/>
      <c r="AK64" s="358"/>
      <c r="AL64" s="358"/>
      <c r="AM64" s="358"/>
      <c r="BN64" s="1054"/>
    </row>
    <row r="65" spans="1:66" s="17" customFormat="1" ht="15.75" customHeight="1">
      <c r="A65" s="1285" t="s">
        <v>184</v>
      </c>
      <c r="B65" s="1298" t="s">
        <v>480</v>
      </c>
      <c r="C65" s="1234"/>
      <c r="D65" s="1235"/>
      <c r="E65" s="1235"/>
      <c r="F65" s="1236"/>
      <c r="G65" s="1417">
        <f>SUM(G66+G67+G68)</f>
        <v>9</v>
      </c>
      <c r="H65" s="1144">
        <f t="shared" si="26"/>
        <v>270</v>
      </c>
      <c r="I65" s="1427">
        <f>SUM(I66+I67+I68)</f>
        <v>180</v>
      </c>
      <c r="J65" s="1427">
        <f>SUM(J66+J67+J68)</f>
        <v>24</v>
      </c>
      <c r="K65" s="1427">
        <f>SUM(K66+K67+K68)</f>
        <v>0</v>
      </c>
      <c r="L65" s="1427">
        <f>SUM(L66+L67+L68)</f>
        <v>156</v>
      </c>
      <c r="M65" s="1419">
        <f>$H65-$I65</f>
        <v>90</v>
      </c>
      <c r="N65" s="1420"/>
      <c r="O65" s="1300"/>
      <c r="P65" s="1301"/>
      <c r="Q65" s="1302"/>
      <c r="R65" s="1303"/>
      <c r="S65" s="1304"/>
      <c r="T65" s="1421"/>
      <c r="U65" s="1422"/>
      <c r="V65" s="1423"/>
      <c r="W65" s="537"/>
      <c r="X65" s="358"/>
      <c r="Y65" s="358"/>
      <c r="Z65" s="358"/>
      <c r="AB65" s="358">
        <f aca="true" t="shared" si="33" ref="AB65:AJ67">IF(N65&lt;&gt;"","так","")</f>
      </c>
      <c r="AC65" s="358">
        <f t="shared" si="33"/>
      </c>
      <c r="AD65" s="358">
        <f t="shared" si="33"/>
      </c>
      <c r="AE65" s="358">
        <f t="shared" si="33"/>
      </c>
      <c r="AF65" s="358">
        <f t="shared" si="33"/>
      </c>
      <c r="AG65" s="358">
        <f t="shared" si="33"/>
      </c>
      <c r="AH65" s="358">
        <f t="shared" si="33"/>
      </c>
      <c r="AI65" s="358">
        <f t="shared" si="33"/>
      </c>
      <c r="AJ65" s="358">
        <f t="shared" si="33"/>
      </c>
      <c r="AK65" s="358" t="e">
        <f>IF(#REF!&lt;&gt;"","так","")</f>
        <v>#REF!</v>
      </c>
      <c r="AL65" s="358" t="e">
        <f>IF(#REF!&lt;&gt;"","так","")</f>
        <v>#REF!</v>
      </c>
      <c r="AM65" s="358" t="e">
        <f>IF(#REF!&lt;&gt;"","так","")</f>
        <v>#REF!</v>
      </c>
      <c r="BN65" s="1054">
        <f>I65/H65</f>
        <v>0.6666666666666666</v>
      </c>
    </row>
    <row r="66" spans="1:66" s="1996" customFormat="1" ht="15.75" customHeight="1">
      <c r="A66" s="1997" t="s">
        <v>460</v>
      </c>
      <c r="B66" s="2082" t="s">
        <v>480</v>
      </c>
      <c r="C66" s="2004"/>
      <c r="D66" s="2012">
        <v>1</v>
      </c>
      <c r="E66" s="2083"/>
      <c r="F66" s="2084"/>
      <c r="G66" s="2003">
        <v>3</v>
      </c>
      <c r="H66" s="2004">
        <f t="shared" si="26"/>
        <v>90</v>
      </c>
      <c r="I66" s="2005">
        <f t="shared" si="31"/>
        <v>60</v>
      </c>
      <c r="J66" s="2085">
        <v>8</v>
      </c>
      <c r="K66" s="2085"/>
      <c r="L66" s="2085">
        <v>52</v>
      </c>
      <c r="M66" s="2086">
        <f t="shared" si="32"/>
        <v>30</v>
      </c>
      <c r="N66" s="2087">
        <v>4</v>
      </c>
      <c r="O66" s="2009"/>
      <c r="P66" s="2010"/>
      <c r="Q66" s="2004"/>
      <c r="R66" s="2085"/>
      <c r="S66" s="2088"/>
      <c r="T66" s="2008"/>
      <c r="U66" s="2085"/>
      <c r="V66" s="2089"/>
      <c r="W66" s="1992"/>
      <c r="X66" s="1993"/>
      <c r="Y66" s="1993"/>
      <c r="Z66" s="1993"/>
      <c r="AB66" s="1993" t="str">
        <f t="shared" si="33"/>
        <v>так</v>
      </c>
      <c r="AC66" s="1993">
        <f t="shared" si="33"/>
      </c>
      <c r="AD66" s="1993">
        <f t="shared" si="33"/>
      </c>
      <c r="AE66" s="1993">
        <f t="shared" si="33"/>
      </c>
      <c r="AF66" s="1993">
        <f t="shared" si="33"/>
      </c>
      <c r="AG66" s="1993">
        <f t="shared" si="33"/>
      </c>
      <c r="AH66" s="1993">
        <f t="shared" si="33"/>
      </c>
      <c r="AI66" s="1993">
        <f t="shared" si="33"/>
      </c>
      <c r="AJ66" s="1993">
        <f t="shared" si="33"/>
      </c>
      <c r="AK66" s="1993" t="e">
        <f>IF(#REF!&lt;&gt;"","так","")</f>
        <v>#REF!</v>
      </c>
      <c r="AL66" s="1993" t="e">
        <f>IF(#REF!&lt;&gt;"","так","")</f>
        <v>#REF!</v>
      </c>
      <c r="AM66" s="1993" t="e">
        <f>IF(#REF!&lt;&gt;"","так","")</f>
        <v>#REF!</v>
      </c>
      <c r="BN66" s="1995">
        <f>I66/H66</f>
        <v>0.6666666666666666</v>
      </c>
    </row>
    <row r="67" spans="1:66" s="17" customFormat="1" ht="15.75" customHeight="1">
      <c r="A67" s="1306" t="s">
        <v>461</v>
      </c>
      <c r="B67" s="1117" t="s">
        <v>480</v>
      </c>
      <c r="C67" s="1006"/>
      <c r="D67" s="64">
        <v>3</v>
      </c>
      <c r="E67" s="996"/>
      <c r="F67" s="1237"/>
      <c r="G67" s="1121">
        <v>3</v>
      </c>
      <c r="H67" s="1006">
        <f t="shared" si="26"/>
        <v>90</v>
      </c>
      <c r="I67" s="839">
        <f t="shared" si="31"/>
        <v>60</v>
      </c>
      <c r="J67" s="169">
        <v>8</v>
      </c>
      <c r="K67" s="169"/>
      <c r="L67" s="169">
        <v>52</v>
      </c>
      <c r="M67" s="1307">
        <f t="shared" si="32"/>
        <v>30</v>
      </c>
      <c r="N67" s="1424"/>
      <c r="O67" s="841"/>
      <c r="P67" s="1309"/>
      <c r="Q67" s="1006">
        <v>4</v>
      </c>
      <c r="R67" s="169"/>
      <c r="S67" s="1203"/>
      <c r="T67" s="1125"/>
      <c r="U67" s="169"/>
      <c r="V67" s="1007"/>
      <c r="W67" s="537"/>
      <c r="X67" s="358"/>
      <c r="Y67" s="358"/>
      <c r="Z67" s="358"/>
      <c r="AB67" s="358">
        <f t="shared" si="33"/>
      </c>
      <c r="AC67" s="358">
        <f t="shared" si="33"/>
      </c>
      <c r="AD67" s="358">
        <f t="shared" si="33"/>
      </c>
      <c r="AE67" s="358" t="str">
        <f t="shared" si="33"/>
        <v>так</v>
      </c>
      <c r="AF67" s="358">
        <f t="shared" si="33"/>
      </c>
      <c r="AG67" s="358">
        <f t="shared" si="33"/>
      </c>
      <c r="AH67" s="358">
        <f t="shared" si="33"/>
      </c>
      <c r="AI67" s="358">
        <f t="shared" si="33"/>
      </c>
      <c r="AJ67" s="358">
        <f t="shared" si="33"/>
      </c>
      <c r="AK67" s="358" t="e">
        <f>IF(#REF!&lt;&gt;"","так","")</f>
        <v>#REF!</v>
      </c>
      <c r="AL67" s="358" t="e">
        <f>IF(#REF!&lt;&gt;"","так","")</f>
        <v>#REF!</v>
      </c>
      <c r="AM67" s="358" t="e">
        <f>IF(#REF!&lt;&gt;"","так","")</f>
        <v>#REF!</v>
      </c>
      <c r="BN67" s="1054">
        <f>I67/H67</f>
        <v>0.6666666666666666</v>
      </c>
    </row>
    <row r="68" spans="1:66" s="17" customFormat="1" ht="15.75" customHeight="1" thickBot="1">
      <c r="A68" s="1306" t="s">
        <v>482</v>
      </c>
      <c r="B68" s="1117" t="s">
        <v>480</v>
      </c>
      <c r="C68" s="1006">
        <v>5</v>
      </c>
      <c r="D68" s="64"/>
      <c r="E68" s="996"/>
      <c r="F68" s="1237"/>
      <c r="G68" s="1121">
        <v>3</v>
      </c>
      <c r="H68" s="1133">
        <f t="shared" si="26"/>
        <v>90</v>
      </c>
      <c r="I68" s="1339">
        <f t="shared" si="31"/>
        <v>60</v>
      </c>
      <c r="J68" s="1428">
        <v>8</v>
      </c>
      <c r="K68" s="1428"/>
      <c r="L68" s="1428">
        <v>52</v>
      </c>
      <c r="M68" s="1425">
        <f t="shared" si="32"/>
        <v>30</v>
      </c>
      <c r="N68" s="1424"/>
      <c r="O68" s="841"/>
      <c r="P68" s="1309"/>
      <c r="Q68" s="1006"/>
      <c r="R68" s="169"/>
      <c r="S68" s="1203"/>
      <c r="T68" s="1308">
        <v>4</v>
      </c>
      <c r="U68" s="169"/>
      <c r="V68" s="1007"/>
      <c r="W68" s="537"/>
      <c r="X68" s="358"/>
      <c r="Y68" s="358"/>
      <c r="Z68" s="358"/>
      <c r="AB68" s="358"/>
      <c r="AC68" s="358"/>
      <c r="AD68" s="358"/>
      <c r="AE68" s="358"/>
      <c r="AF68" s="358"/>
      <c r="AG68" s="358"/>
      <c r="AH68" s="358"/>
      <c r="AI68" s="358"/>
      <c r="AJ68" s="358"/>
      <c r="AK68" s="358"/>
      <c r="AL68" s="358"/>
      <c r="AM68" s="358"/>
      <c r="BN68" s="1054"/>
    </row>
    <row r="69" spans="1:66" s="17" customFormat="1" ht="15.75" customHeight="1">
      <c r="A69" s="1285" t="s">
        <v>185</v>
      </c>
      <c r="B69" s="1298" t="s">
        <v>481</v>
      </c>
      <c r="C69" s="1234"/>
      <c r="D69" s="1235"/>
      <c r="E69" s="1235"/>
      <c r="F69" s="1236"/>
      <c r="G69" s="1417">
        <f>SUM(G70+G71+G72)</f>
        <v>9</v>
      </c>
      <c r="H69" s="1229">
        <f t="shared" si="26"/>
        <v>270</v>
      </c>
      <c r="I69" s="1418">
        <f>SUM(I70+I71+I72)</f>
        <v>180</v>
      </c>
      <c r="J69" s="1418">
        <f>SUM(J70+J71+J72)</f>
        <v>24</v>
      </c>
      <c r="K69" s="1418">
        <f>SUM(K70+K71+K72)</f>
        <v>0</v>
      </c>
      <c r="L69" s="1418">
        <f>SUM(L70+L71+L72)</f>
        <v>156</v>
      </c>
      <c r="M69" s="1419">
        <f>$H69-$I69</f>
        <v>90</v>
      </c>
      <c r="N69" s="1420"/>
      <c r="O69" s="1300"/>
      <c r="P69" s="1301"/>
      <c r="Q69" s="1302"/>
      <c r="R69" s="1303"/>
      <c r="S69" s="1304"/>
      <c r="T69" s="1421"/>
      <c r="U69" s="1422"/>
      <c r="V69" s="1423"/>
      <c r="W69" s="537"/>
      <c r="X69" s="358"/>
      <c r="Y69" s="358"/>
      <c r="Z69" s="358"/>
      <c r="AB69" s="358">
        <f aca="true" t="shared" si="34" ref="AB69:AJ71">IF(N69&lt;&gt;"","так","")</f>
      </c>
      <c r="AC69" s="358">
        <f t="shared" si="34"/>
      </c>
      <c r="AD69" s="358">
        <f t="shared" si="34"/>
      </c>
      <c r="AE69" s="358">
        <f t="shared" si="34"/>
      </c>
      <c r="AF69" s="358">
        <f t="shared" si="34"/>
      </c>
      <c r="AG69" s="358">
        <f t="shared" si="34"/>
      </c>
      <c r="AH69" s="358">
        <f t="shared" si="34"/>
      </c>
      <c r="AI69" s="358">
        <f t="shared" si="34"/>
      </c>
      <c r="AJ69" s="358">
        <f t="shared" si="34"/>
      </c>
      <c r="AK69" s="358" t="e">
        <f>IF(#REF!&lt;&gt;"","так","")</f>
        <v>#REF!</v>
      </c>
      <c r="AL69" s="358" t="e">
        <f>IF(#REF!&lt;&gt;"","так","")</f>
        <v>#REF!</v>
      </c>
      <c r="AM69" s="358" t="e">
        <f>IF(#REF!&lt;&gt;"","так","")</f>
        <v>#REF!</v>
      </c>
      <c r="BN69" s="1054">
        <f>I69/H69</f>
        <v>0.6666666666666666</v>
      </c>
    </row>
    <row r="70" spans="1:66" s="1996" customFormat="1" ht="15.75" customHeight="1">
      <c r="A70" s="1997" t="s">
        <v>462</v>
      </c>
      <c r="B70" s="2082" t="s">
        <v>481</v>
      </c>
      <c r="C70" s="2004"/>
      <c r="D70" s="2012">
        <v>1</v>
      </c>
      <c r="E70" s="2083"/>
      <c r="F70" s="2084"/>
      <c r="G70" s="2003">
        <v>3</v>
      </c>
      <c r="H70" s="2004">
        <f t="shared" si="26"/>
        <v>90</v>
      </c>
      <c r="I70" s="2005">
        <f t="shared" si="31"/>
        <v>60</v>
      </c>
      <c r="J70" s="2085">
        <v>8</v>
      </c>
      <c r="K70" s="2085"/>
      <c r="L70" s="2085">
        <v>52</v>
      </c>
      <c r="M70" s="2086">
        <f t="shared" si="32"/>
        <v>30</v>
      </c>
      <c r="N70" s="2087">
        <v>4</v>
      </c>
      <c r="O70" s="2009"/>
      <c r="P70" s="2010"/>
      <c r="Q70" s="2004"/>
      <c r="R70" s="2085"/>
      <c r="S70" s="2088"/>
      <c r="T70" s="2008"/>
      <c r="U70" s="2085"/>
      <c r="V70" s="2089"/>
      <c r="W70" s="1992"/>
      <c r="X70" s="1993"/>
      <c r="Y70" s="1993"/>
      <c r="Z70" s="1993"/>
      <c r="AB70" s="1993" t="str">
        <f t="shared" si="34"/>
        <v>так</v>
      </c>
      <c r="AC70" s="1993">
        <f t="shared" si="34"/>
      </c>
      <c r="AD70" s="1993">
        <f t="shared" si="34"/>
      </c>
      <c r="AE70" s="1993">
        <f t="shared" si="34"/>
      </c>
      <c r="AF70" s="1993">
        <f t="shared" si="34"/>
      </c>
      <c r="AG70" s="1993">
        <f t="shared" si="34"/>
      </c>
      <c r="AH70" s="1993">
        <f t="shared" si="34"/>
      </c>
      <c r="AI70" s="1993">
        <f t="shared" si="34"/>
      </c>
      <c r="AJ70" s="1993">
        <f t="shared" si="34"/>
      </c>
      <c r="AK70" s="1993" t="e">
        <f>IF(#REF!&lt;&gt;"","так","")</f>
        <v>#REF!</v>
      </c>
      <c r="AL70" s="1993" t="e">
        <f>IF(#REF!&lt;&gt;"","так","")</f>
        <v>#REF!</v>
      </c>
      <c r="AM70" s="1993" t="e">
        <f>IF(#REF!&lt;&gt;"","так","")</f>
        <v>#REF!</v>
      </c>
      <c r="BN70" s="1995">
        <f>I70/H70</f>
        <v>0.6666666666666666</v>
      </c>
    </row>
    <row r="71" spans="1:66" s="17" customFormat="1" ht="15.75" customHeight="1">
      <c r="A71" s="1306" t="s">
        <v>463</v>
      </c>
      <c r="B71" s="1117" t="s">
        <v>481</v>
      </c>
      <c r="C71" s="1006"/>
      <c r="D71" s="64">
        <v>3</v>
      </c>
      <c r="E71" s="996"/>
      <c r="F71" s="1237"/>
      <c r="G71" s="1121">
        <v>3</v>
      </c>
      <c r="H71" s="1006">
        <f t="shared" si="26"/>
        <v>90</v>
      </c>
      <c r="I71" s="839">
        <f t="shared" si="31"/>
        <v>60</v>
      </c>
      <c r="J71" s="169">
        <v>8</v>
      </c>
      <c r="K71" s="169"/>
      <c r="L71" s="169">
        <v>52</v>
      </c>
      <c r="M71" s="1307">
        <f t="shared" si="32"/>
        <v>30</v>
      </c>
      <c r="N71" s="1424"/>
      <c r="O71" s="841"/>
      <c r="P71" s="1309"/>
      <c r="Q71" s="1006">
        <v>4</v>
      </c>
      <c r="R71" s="169"/>
      <c r="S71" s="1203"/>
      <c r="T71" s="1125"/>
      <c r="U71" s="169"/>
      <c r="V71" s="1007"/>
      <c r="W71" s="537"/>
      <c r="X71" s="358"/>
      <c r="Y71" s="358"/>
      <c r="Z71" s="358"/>
      <c r="AB71" s="358">
        <f t="shared" si="34"/>
      </c>
      <c r="AC71" s="358">
        <f t="shared" si="34"/>
      </c>
      <c r="AD71" s="358">
        <f t="shared" si="34"/>
      </c>
      <c r="AE71" s="358" t="str">
        <f t="shared" si="34"/>
        <v>так</v>
      </c>
      <c r="AF71" s="358">
        <f t="shared" si="34"/>
      </c>
      <c r="AG71" s="358">
        <f t="shared" si="34"/>
      </c>
      <c r="AH71" s="358">
        <f t="shared" si="34"/>
      </c>
      <c r="AI71" s="358">
        <f t="shared" si="34"/>
      </c>
      <c r="AJ71" s="358">
        <f t="shared" si="34"/>
      </c>
      <c r="AK71" s="358" t="e">
        <f>IF(#REF!&lt;&gt;"","так","")</f>
        <v>#REF!</v>
      </c>
      <c r="AL71" s="358" t="e">
        <f>IF(#REF!&lt;&gt;"","так","")</f>
        <v>#REF!</v>
      </c>
      <c r="AM71" s="358" t="e">
        <f>IF(#REF!&lt;&gt;"","так","")</f>
        <v>#REF!</v>
      </c>
      <c r="BN71" s="1054">
        <f>I71/H71</f>
        <v>0.6666666666666666</v>
      </c>
    </row>
    <row r="72" spans="1:66" s="17" customFormat="1" ht="15.75" customHeight="1" thickBot="1">
      <c r="A72" s="1306" t="s">
        <v>576</v>
      </c>
      <c r="B72" s="1117" t="s">
        <v>481</v>
      </c>
      <c r="C72" s="1006">
        <v>5</v>
      </c>
      <c r="D72" s="64"/>
      <c r="E72" s="996"/>
      <c r="F72" s="1237"/>
      <c r="G72" s="1121">
        <v>3</v>
      </c>
      <c r="H72" s="1133">
        <f t="shared" si="26"/>
        <v>90</v>
      </c>
      <c r="I72" s="1339">
        <f t="shared" si="31"/>
        <v>60</v>
      </c>
      <c r="J72" s="1428">
        <v>8</v>
      </c>
      <c r="K72" s="1428"/>
      <c r="L72" s="1428">
        <v>52</v>
      </c>
      <c r="M72" s="1425">
        <f t="shared" si="32"/>
        <v>30</v>
      </c>
      <c r="N72" s="1424"/>
      <c r="O72" s="841"/>
      <c r="P72" s="1309"/>
      <c r="Q72" s="1006"/>
      <c r="R72" s="169"/>
      <c r="S72" s="1203"/>
      <c r="T72" s="1308">
        <v>4</v>
      </c>
      <c r="U72" s="169"/>
      <c r="V72" s="1007"/>
      <c r="W72" s="537"/>
      <c r="X72" s="358"/>
      <c r="Y72" s="358"/>
      <c r="Z72" s="358"/>
      <c r="AB72" s="358"/>
      <c r="AC72" s="358"/>
      <c r="AD72" s="358"/>
      <c r="AE72" s="358"/>
      <c r="AF72" s="358"/>
      <c r="AG72" s="358"/>
      <c r="AH72" s="358"/>
      <c r="AI72" s="358"/>
      <c r="AJ72" s="358"/>
      <c r="AK72" s="358"/>
      <c r="AL72" s="358"/>
      <c r="AM72" s="358"/>
      <c r="BN72" s="1054"/>
    </row>
    <row r="73" spans="1:66" s="17" customFormat="1" ht="15.75" customHeight="1">
      <c r="A73" s="1285" t="s">
        <v>186</v>
      </c>
      <c r="B73" s="1298" t="s">
        <v>483</v>
      </c>
      <c r="C73" s="1234"/>
      <c r="D73" s="1235"/>
      <c r="E73" s="1235"/>
      <c r="F73" s="1236"/>
      <c r="G73" s="1417">
        <f>SUM(G74+G75)</f>
        <v>4</v>
      </c>
      <c r="H73" s="1144">
        <f t="shared" si="26"/>
        <v>120</v>
      </c>
      <c r="I73" s="1145">
        <f t="shared" si="31"/>
        <v>72</v>
      </c>
      <c r="J73" s="1427">
        <f>SUM(J74+J75)</f>
        <v>24</v>
      </c>
      <c r="K73" s="1427">
        <f>SUM(K74+K75)</f>
        <v>0</v>
      </c>
      <c r="L73" s="1427">
        <f>SUM(L74+L75)</f>
        <v>48</v>
      </c>
      <c r="M73" s="1419">
        <f>$H73-$I73</f>
        <v>48</v>
      </c>
      <c r="N73" s="1420"/>
      <c r="O73" s="1300"/>
      <c r="P73" s="1301"/>
      <c r="Q73" s="1302"/>
      <c r="R73" s="1303"/>
      <c r="S73" s="1304"/>
      <c r="T73" s="1421"/>
      <c r="U73" s="1422"/>
      <c r="V73" s="1423"/>
      <c r="W73" s="537"/>
      <c r="X73" s="358"/>
      <c r="Y73" s="358"/>
      <c r="Z73" s="358"/>
      <c r="AB73" s="358">
        <f aca="true" t="shared" si="35" ref="AB73:AB92">IF(N73&lt;&gt;"","так","")</f>
      </c>
      <c r="AC73" s="358">
        <f aca="true" t="shared" si="36" ref="AC73:AC92">IF(O73&lt;&gt;"","так","")</f>
      </c>
      <c r="AD73" s="358">
        <f aca="true" t="shared" si="37" ref="AD73:AD92">IF(P73&lt;&gt;"","так","")</f>
      </c>
      <c r="AE73" s="358">
        <f aca="true" t="shared" si="38" ref="AE73:AE92">IF(Q73&lt;&gt;"","так","")</f>
      </c>
      <c r="AF73" s="358">
        <f aca="true" t="shared" si="39" ref="AF73:AF92">IF(R73&lt;&gt;"","так","")</f>
      </c>
      <c r="AG73" s="358">
        <f aca="true" t="shared" si="40" ref="AG73:AG92">IF(S73&lt;&gt;"","так","")</f>
      </c>
      <c r="AH73" s="358">
        <f aca="true" t="shared" si="41" ref="AH73:AH92">IF(T73&lt;&gt;"","так","")</f>
      </c>
      <c r="AI73" s="358">
        <f aca="true" t="shared" si="42" ref="AI73:AI92">IF(U73&lt;&gt;"","так","")</f>
      </c>
      <c r="AJ73" s="358">
        <f aca="true" t="shared" si="43" ref="AJ73:AJ92">IF(V73&lt;&gt;"","так","")</f>
      </c>
      <c r="AK73" s="358" t="e">
        <f>IF(#REF!&lt;&gt;"","так","")</f>
        <v>#REF!</v>
      </c>
      <c r="AL73" s="358" t="e">
        <f>IF(#REF!&lt;&gt;"","так","")</f>
        <v>#REF!</v>
      </c>
      <c r="AM73" s="358" t="e">
        <f>IF(#REF!&lt;&gt;"","так","")</f>
        <v>#REF!</v>
      </c>
      <c r="BN73" s="1054">
        <f aca="true" t="shared" si="44" ref="BN73:BN95">I73/H73</f>
        <v>0.6</v>
      </c>
    </row>
    <row r="74" spans="1:66" s="17" customFormat="1" ht="15.75" customHeight="1">
      <c r="A74" s="1306" t="s">
        <v>486</v>
      </c>
      <c r="B74" s="1117" t="s">
        <v>483</v>
      </c>
      <c r="C74" s="1006"/>
      <c r="D74" s="64" t="s">
        <v>324</v>
      </c>
      <c r="E74" s="996"/>
      <c r="F74" s="1237"/>
      <c r="G74" s="1121">
        <v>2</v>
      </c>
      <c r="H74" s="1006">
        <f t="shared" si="26"/>
        <v>60</v>
      </c>
      <c r="I74" s="839">
        <f t="shared" si="31"/>
        <v>36</v>
      </c>
      <c r="J74" s="169">
        <v>12</v>
      </c>
      <c r="K74" s="169"/>
      <c r="L74" s="169">
        <v>24</v>
      </c>
      <c r="M74" s="1307">
        <f t="shared" si="32"/>
        <v>24</v>
      </c>
      <c r="N74" s="1424"/>
      <c r="O74" s="841"/>
      <c r="P74" s="1309"/>
      <c r="Q74" s="1006"/>
      <c r="R74" s="169"/>
      <c r="S74" s="1203">
        <v>4</v>
      </c>
      <c r="T74" s="1308"/>
      <c r="U74" s="169"/>
      <c r="V74" s="1007"/>
      <c r="W74" s="537"/>
      <c r="X74" s="358"/>
      <c r="Y74" s="358"/>
      <c r="Z74" s="358"/>
      <c r="AB74" s="358">
        <f t="shared" si="35"/>
      </c>
      <c r="AC74" s="358">
        <f t="shared" si="36"/>
      </c>
      <c r="AD74" s="358">
        <f t="shared" si="37"/>
      </c>
      <c r="AE74" s="358">
        <f t="shared" si="38"/>
      </c>
      <c r="AF74" s="358">
        <f t="shared" si="39"/>
      </c>
      <c r="AG74" s="358" t="str">
        <f t="shared" si="40"/>
        <v>так</v>
      </c>
      <c r="AH74" s="358">
        <f t="shared" si="41"/>
      </c>
      <c r="AI74" s="358">
        <f t="shared" si="42"/>
      </c>
      <c r="AJ74" s="358">
        <f t="shared" si="43"/>
      </c>
      <c r="AK74" s="358" t="e">
        <f>IF(#REF!&lt;&gt;"","так","")</f>
        <v>#REF!</v>
      </c>
      <c r="AL74" s="358" t="e">
        <f>IF(#REF!&lt;&gt;"","так","")</f>
        <v>#REF!</v>
      </c>
      <c r="AM74" s="358" t="e">
        <f>IF(#REF!&lt;&gt;"","так","")</f>
        <v>#REF!</v>
      </c>
      <c r="BN74" s="1054">
        <f t="shared" si="44"/>
        <v>0.6</v>
      </c>
    </row>
    <row r="75" spans="1:66" s="17" customFormat="1" ht="15.75" customHeight="1" thickBot="1">
      <c r="A75" s="1337" t="s">
        <v>487</v>
      </c>
      <c r="B75" s="1128" t="s">
        <v>483</v>
      </c>
      <c r="C75" s="1133" t="s">
        <v>326</v>
      </c>
      <c r="D75" s="1136"/>
      <c r="E75" s="1256"/>
      <c r="F75" s="1257"/>
      <c r="G75" s="1132">
        <v>2</v>
      </c>
      <c r="H75" s="1273">
        <f t="shared" si="26"/>
        <v>60</v>
      </c>
      <c r="I75" s="126">
        <f t="shared" si="31"/>
        <v>36</v>
      </c>
      <c r="J75" s="125">
        <v>12</v>
      </c>
      <c r="K75" s="125"/>
      <c r="L75" s="125">
        <v>24</v>
      </c>
      <c r="M75" s="1432">
        <f t="shared" si="32"/>
        <v>24</v>
      </c>
      <c r="N75" s="1429"/>
      <c r="O75" s="1138"/>
      <c r="P75" s="1342"/>
      <c r="Q75" s="1133"/>
      <c r="R75" s="1428"/>
      <c r="S75" s="1430"/>
      <c r="T75" s="1433"/>
      <c r="U75" s="1428"/>
      <c r="V75" s="1431">
        <v>4</v>
      </c>
      <c r="W75" s="537"/>
      <c r="X75" s="358"/>
      <c r="Y75" s="358"/>
      <c r="Z75" s="358"/>
      <c r="AB75" s="358">
        <f t="shared" si="35"/>
      </c>
      <c r="AC75" s="358">
        <f t="shared" si="36"/>
      </c>
      <c r="AD75" s="358">
        <f t="shared" si="37"/>
      </c>
      <c r="AE75" s="358">
        <f t="shared" si="38"/>
      </c>
      <c r="AF75" s="358">
        <f t="shared" si="39"/>
      </c>
      <c r="AG75" s="358">
        <f t="shared" si="40"/>
      </c>
      <c r="AH75" s="358">
        <f t="shared" si="41"/>
      </c>
      <c r="AI75" s="358">
        <f t="shared" si="42"/>
      </c>
      <c r="AJ75" s="358" t="str">
        <f t="shared" si="43"/>
        <v>так</v>
      </c>
      <c r="AK75" s="358" t="e">
        <f>IF(#REF!&lt;&gt;"","так","")</f>
        <v>#REF!</v>
      </c>
      <c r="AL75" s="358" t="e">
        <f>IF(#REF!&lt;&gt;"","так","")</f>
        <v>#REF!</v>
      </c>
      <c r="AM75" s="358" t="e">
        <f>IF(#REF!&lt;&gt;"","так","")</f>
        <v>#REF!</v>
      </c>
      <c r="BN75" s="1054">
        <f t="shared" si="44"/>
        <v>0.6</v>
      </c>
    </row>
    <row r="76" spans="1:66" s="17" customFormat="1" ht="15.75" customHeight="1">
      <c r="A76" s="1285" t="s">
        <v>187</v>
      </c>
      <c r="B76" s="1298" t="s">
        <v>484</v>
      </c>
      <c r="C76" s="1234"/>
      <c r="D76" s="1235"/>
      <c r="E76" s="1235"/>
      <c r="F76" s="1236"/>
      <c r="G76" s="1417">
        <f>SUM(G77+G78)</f>
        <v>4</v>
      </c>
      <c r="H76" s="1343">
        <f t="shared" si="26"/>
        <v>120</v>
      </c>
      <c r="I76" s="1344">
        <f t="shared" si="31"/>
        <v>72</v>
      </c>
      <c r="J76" s="1418">
        <f>SUM(J77+J78)</f>
        <v>24</v>
      </c>
      <c r="K76" s="1418">
        <f>SUM(K77+K78)</f>
        <v>0</v>
      </c>
      <c r="L76" s="1418">
        <f>SUM(L77+L78)</f>
        <v>48</v>
      </c>
      <c r="M76" s="1419">
        <f>$H76-$I76</f>
        <v>48</v>
      </c>
      <c r="N76" s="1420"/>
      <c r="O76" s="1300"/>
      <c r="P76" s="1301"/>
      <c r="Q76" s="1302"/>
      <c r="R76" s="1303"/>
      <c r="S76" s="1304"/>
      <c r="T76" s="1421"/>
      <c r="U76" s="1422"/>
      <c r="V76" s="1423"/>
      <c r="W76" s="537"/>
      <c r="X76" s="358"/>
      <c r="Y76" s="358"/>
      <c r="Z76" s="358"/>
      <c r="AB76" s="358">
        <f t="shared" si="35"/>
      </c>
      <c r="AC76" s="358">
        <f t="shared" si="36"/>
      </c>
      <c r="AD76" s="358">
        <f t="shared" si="37"/>
      </c>
      <c r="AE76" s="358">
        <f t="shared" si="38"/>
      </c>
      <c r="AF76" s="358">
        <f t="shared" si="39"/>
      </c>
      <c r="AG76" s="358">
        <f t="shared" si="40"/>
      </c>
      <c r="AH76" s="358">
        <f t="shared" si="41"/>
      </c>
      <c r="AI76" s="358">
        <f t="shared" si="42"/>
      </c>
      <c r="AJ76" s="358">
        <f t="shared" si="43"/>
      </c>
      <c r="AK76" s="358" t="e">
        <f>IF(#REF!&lt;&gt;"","так","")</f>
        <v>#REF!</v>
      </c>
      <c r="AL76" s="358" t="e">
        <f>IF(#REF!&lt;&gt;"","так","")</f>
        <v>#REF!</v>
      </c>
      <c r="AM76" s="358" t="e">
        <f>IF(#REF!&lt;&gt;"","так","")</f>
        <v>#REF!</v>
      </c>
      <c r="BN76" s="1054">
        <f t="shared" si="44"/>
        <v>0.6</v>
      </c>
    </row>
    <row r="77" spans="1:66" s="17" customFormat="1" ht="15.75" customHeight="1">
      <c r="A77" s="1306" t="s">
        <v>577</v>
      </c>
      <c r="B77" s="1117" t="s">
        <v>484</v>
      </c>
      <c r="C77" s="1006"/>
      <c r="D77" s="64" t="s">
        <v>323</v>
      </c>
      <c r="E77" s="996"/>
      <c r="F77" s="1237"/>
      <c r="G77" s="1121">
        <v>2</v>
      </c>
      <c r="H77" s="1006">
        <f t="shared" si="26"/>
        <v>60</v>
      </c>
      <c r="I77" s="839">
        <f t="shared" si="31"/>
        <v>36</v>
      </c>
      <c r="J77" s="169">
        <v>12</v>
      </c>
      <c r="K77" s="169"/>
      <c r="L77" s="169">
        <v>24</v>
      </c>
      <c r="M77" s="1307">
        <f t="shared" si="32"/>
        <v>24</v>
      </c>
      <c r="N77" s="1424"/>
      <c r="O77" s="841"/>
      <c r="P77" s="1309"/>
      <c r="Q77" s="1006"/>
      <c r="R77" s="169">
        <v>4</v>
      </c>
      <c r="S77" s="1203"/>
      <c r="T77" s="1308"/>
      <c r="U77" s="169"/>
      <c r="V77" s="1007"/>
      <c r="W77" s="537"/>
      <c r="X77" s="358"/>
      <c r="Y77" s="358"/>
      <c r="Z77" s="358"/>
      <c r="AB77" s="358">
        <f t="shared" si="35"/>
      </c>
      <c r="AC77" s="358">
        <f t="shared" si="36"/>
      </c>
      <c r="AD77" s="358">
        <f t="shared" si="37"/>
      </c>
      <c r="AE77" s="358">
        <f t="shared" si="38"/>
      </c>
      <c r="AF77" s="358" t="str">
        <f t="shared" si="39"/>
        <v>так</v>
      </c>
      <c r="AG77" s="358">
        <f t="shared" si="40"/>
      </c>
      <c r="AH77" s="358">
        <f t="shared" si="41"/>
      </c>
      <c r="AI77" s="358">
        <f t="shared" si="42"/>
      </c>
      <c r="AJ77" s="358">
        <f t="shared" si="43"/>
      </c>
      <c r="AK77" s="358" t="e">
        <f>IF(#REF!&lt;&gt;"","так","")</f>
        <v>#REF!</v>
      </c>
      <c r="AL77" s="358" t="e">
        <f>IF(#REF!&lt;&gt;"","так","")</f>
        <v>#REF!</v>
      </c>
      <c r="AM77" s="358" t="e">
        <f>IF(#REF!&lt;&gt;"","так","")</f>
        <v>#REF!</v>
      </c>
      <c r="BN77" s="1054">
        <f t="shared" si="44"/>
        <v>0.6</v>
      </c>
    </row>
    <row r="78" spans="1:66" s="17" customFormat="1" ht="15.75" customHeight="1" thickBot="1">
      <c r="A78" s="1337" t="s">
        <v>578</v>
      </c>
      <c r="B78" s="1128" t="s">
        <v>484</v>
      </c>
      <c r="C78" s="1133" t="s">
        <v>325</v>
      </c>
      <c r="D78" s="1136"/>
      <c r="E78" s="1256"/>
      <c r="F78" s="1257"/>
      <c r="G78" s="1132">
        <v>2</v>
      </c>
      <c r="H78" s="1133">
        <f t="shared" si="26"/>
        <v>60</v>
      </c>
      <c r="I78" s="1339">
        <f t="shared" si="31"/>
        <v>36</v>
      </c>
      <c r="J78" s="1428">
        <v>12</v>
      </c>
      <c r="K78" s="1428"/>
      <c r="L78" s="1428">
        <v>24</v>
      </c>
      <c r="M78" s="1425">
        <f t="shared" si="32"/>
        <v>24</v>
      </c>
      <c r="N78" s="1429"/>
      <c r="O78" s="1138"/>
      <c r="P78" s="1342"/>
      <c r="Q78" s="1133"/>
      <c r="R78" s="1428"/>
      <c r="S78" s="1430"/>
      <c r="T78" s="1433"/>
      <c r="U78" s="1428">
        <v>4</v>
      </c>
      <c r="V78" s="1431"/>
      <c r="W78" s="537"/>
      <c r="X78" s="358"/>
      <c r="Y78" s="358"/>
      <c r="Z78" s="358"/>
      <c r="AB78" s="358">
        <f t="shared" si="35"/>
      </c>
      <c r="AC78" s="358">
        <f t="shared" si="36"/>
      </c>
      <c r="AD78" s="358">
        <f t="shared" si="37"/>
      </c>
      <c r="AE78" s="358">
        <f t="shared" si="38"/>
      </c>
      <c r="AF78" s="358">
        <f t="shared" si="39"/>
      </c>
      <c r="AG78" s="358">
        <f t="shared" si="40"/>
      </c>
      <c r="AH78" s="358">
        <f t="shared" si="41"/>
      </c>
      <c r="AI78" s="358" t="str">
        <f t="shared" si="42"/>
        <v>так</v>
      </c>
      <c r="AJ78" s="358">
        <f t="shared" si="43"/>
      </c>
      <c r="AK78" s="358" t="e">
        <f>IF(#REF!&lt;&gt;"","так","")</f>
        <v>#REF!</v>
      </c>
      <c r="AL78" s="358" t="e">
        <f>IF(#REF!&lt;&gt;"","так","")</f>
        <v>#REF!</v>
      </c>
      <c r="AM78" s="358" t="e">
        <f>IF(#REF!&lt;&gt;"","так","")</f>
        <v>#REF!</v>
      </c>
      <c r="BN78" s="1054">
        <f t="shared" si="44"/>
        <v>0.6</v>
      </c>
    </row>
    <row r="79" spans="1:66" s="1996" customFormat="1" ht="16.5" thickBot="1">
      <c r="A79" s="2033" t="s">
        <v>188</v>
      </c>
      <c r="B79" s="2034" t="s">
        <v>485</v>
      </c>
      <c r="C79" s="1987" t="s">
        <v>321</v>
      </c>
      <c r="D79" s="1980"/>
      <c r="E79" s="1980"/>
      <c r="F79" s="1981"/>
      <c r="G79" s="1982">
        <v>3</v>
      </c>
      <c r="H79" s="2090">
        <f>G79*30</f>
        <v>90</v>
      </c>
      <c r="I79" s="2091">
        <f>J79+K79+L79</f>
        <v>36</v>
      </c>
      <c r="J79" s="2092">
        <v>12</v>
      </c>
      <c r="K79" s="2093"/>
      <c r="L79" s="2093">
        <v>24</v>
      </c>
      <c r="M79" s="2094">
        <f>H79-I79</f>
        <v>54</v>
      </c>
      <c r="N79" s="2037"/>
      <c r="O79" s="2038"/>
      <c r="P79" s="2039">
        <v>4</v>
      </c>
      <c r="Q79" s="2037"/>
      <c r="R79" s="2038"/>
      <c r="S79" s="2039"/>
      <c r="T79" s="2037"/>
      <c r="U79" s="2038"/>
      <c r="V79" s="2041"/>
      <c r="W79" s="1992"/>
      <c r="X79" s="1993"/>
      <c r="Y79" s="1993"/>
      <c r="Z79" s="1993"/>
      <c r="AB79" s="1993">
        <f t="shared" si="35"/>
      </c>
      <c r="AC79" s="1993">
        <f t="shared" si="36"/>
      </c>
      <c r="AD79" s="1993" t="str">
        <f t="shared" si="37"/>
        <v>так</v>
      </c>
      <c r="AE79" s="1993">
        <f t="shared" si="38"/>
      </c>
      <c r="AF79" s="1993">
        <f t="shared" si="39"/>
      </c>
      <c r="AG79" s="1993">
        <f t="shared" si="40"/>
      </c>
      <c r="AH79" s="1993">
        <f t="shared" si="41"/>
      </c>
      <c r="AI79" s="1993">
        <f t="shared" si="42"/>
      </c>
      <c r="AJ79" s="1993">
        <f t="shared" si="43"/>
      </c>
      <c r="AK79" s="1993" t="e">
        <f>IF(#REF!&lt;&gt;"","так","")</f>
        <v>#REF!</v>
      </c>
      <c r="AL79" s="1993" t="e">
        <f>IF(#REF!&lt;&gt;"","так","")</f>
        <v>#REF!</v>
      </c>
      <c r="AM79" s="1993" t="e">
        <f>IF(#REF!&lt;&gt;"","так","")</f>
        <v>#REF!</v>
      </c>
      <c r="BN79" s="1995">
        <f t="shared" si="44"/>
        <v>0.4</v>
      </c>
    </row>
    <row r="80" spans="1:66" s="1996" customFormat="1" ht="16.5" thickBot="1">
      <c r="A80" s="2033" t="s">
        <v>307</v>
      </c>
      <c r="B80" s="2034" t="s">
        <v>488</v>
      </c>
      <c r="C80" s="1987" t="s">
        <v>322</v>
      </c>
      <c r="D80" s="1980"/>
      <c r="E80" s="1980"/>
      <c r="F80" s="1981"/>
      <c r="G80" s="1982">
        <v>4</v>
      </c>
      <c r="H80" s="1983">
        <f>G80*30</f>
        <v>120</v>
      </c>
      <c r="I80" s="2056">
        <f>J80+K80+L80</f>
        <v>54</v>
      </c>
      <c r="J80" s="1984">
        <v>12</v>
      </c>
      <c r="K80" s="1985"/>
      <c r="L80" s="1985">
        <v>42</v>
      </c>
      <c r="M80" s="2057">
        <f>H80-I80</f>
        <v>66</v>
      </c>
      <c r="N80" s="2037"/>
      <c r="O80" s="2038">
        <v>6</v>
      </c>
      <c r="P80" s="2039"/>
      <c r="Q80" s="2037"/>
      <c r="R80" s="2038"/>
      <c r="S80" s="2039"/>
      <c r="T80" s="2037"/>
      <c r="U80" s="2038"/>
      <c r="V80" s="2041"/>
      <c r="W80" s="1992"/>
      <c r="X80" s="1993"/>
      <c r="Y80" s="1993"/>
      <c r="Z80" s="1993"/>
      <c r="AB80" s="1993">
        <f t="shared" si="35"/>
      </c>
      <c r="AC80" s="1993" t="str">
        <f t="shared" si="36"/>
        <v>так</v>
      </c>
      <c r="AD80" s="1993">
        <f t="shared" si="37"/>
      </c>
      <c r="AE80" s="1993">
        <f t="shared" si="38"/>
      </c>
      <c r="AF80" s="1993">
        <f t="shared" si="39"/>
      </c>
      <c r="AG80" s="1993">
        <f t="shared" si="40"/>
      </c>
      <c r="AH80" s="1993">
        <f t="shared" si="41"/>
      </c>
      <c r="AI80" s="1993">
        <f t="shared" si="42"/>
      </c>
      <c r="AJ80" s="1993">
        <f t="shared" si="43"/>
      </c>
      <c r="AK80" s="1993" t="e">
        <f>IF(#REF!&lt;&gt;"","так","")</f>
        <v>#REF!</v>
      </c>
      <c r="AL80" s="1993" t="e">
        <f>IF(#REF!&lt;&gt;"","так","")</f>
        <v>#REF!</v>
      </c>
      <c r="AM80" s="1993" t="e">
        <f>IF(#REF!&lt;&gt;"","так","")</f>
        <v>#REF!</v>
      </c>
      <c r="BN80" s="1995">
        <f t="shared" si="44"/>
        <v>0.45</v>
      </c>
    </row>
    <row r="81" spans="1:66" s="17" customFormat="1" ht="15.75" customHeight="1">
      <c r="A81" s="1285" t="s">
        <v>309</v>
      </c>
      <c r="B81" s="1298" t="s">
        <v>491</v>
      </c>
      <c r="C81" s="1234"/>
      <c r="D81" s="1235"/>
      <c r="E81" s="1235"/>
      <c r="F81" s="1236"/>
      <c r="G81" s="1417">
        <f aca="true" t="shared" si="45" ref="G81:M81">SUM(G82+G83)</f>
        <v>5</v>
      </c>
      <c r="H81" s="1437">
        <f t="shared" si="45"/>
        <v>150</v>
      </c>
      <c r="I81" s="1418">
        <f t="shared" si="45"/>
        <v>96</v>
      </c>
      <c r="J81" s="1418">
        <f t="shared" si="45"/>
        <v>48</v>
      </c>
      <c r="K81" s="1418">
        <f t="shared" si="45"/>
        <v>0</v>
      </c>
      <c r="L81" s="1418">
        <f t="shared" si="45"/>
        <v>48</v>
      </c>
      <c r="M81" s="1438">
        <f t="shared" si="45"/>
        <v>54</v>
      </c>
      <c r="N81" s="1420"/>
      <c r="O81" s="1300"/>
      <c r="P81" s="1301"/>
      <c r="Q81" s="1302"/>
      <c r="R81" s="1303"/>
      <c r="S81" s="1304"/>
      <c r="T81" s="1421"/>
      <c r="U81" s="1422"/>
      <c r="V81" s="1423"/>
      <c r="W81" s="537"/>
      <c r="X81" s="358"/>
      <c r="Y81" s="358"/>
      <c r="Z81" s="358"/>
      <c r="AB81" s="358">
        <f t="shared" si="35"/>
      </c>
      <c r="AC81" s="358">
        <f t="shared" si="36"/>
      </c>
      <c r="AD81" s="358">
        <f t="shared" si="37"/>
      </c>
      <c r="AE81" s="358">
        <f t="shared" si="38"/>
      </c>
      <c r="AF81" s="358">
        <f t="shared" si="39"/>
      </c>
      <c r="AG81" s="358">
        <f t="shared" si="40"/>
      </c>
      <c r="AH81" s="358">
        <f t="shared" si="41"/>
      </c>
      <c r="AI81" s="358">
        <f t="shared" si="42"/>
      </c>
      <c r="AJ81" s="358">
        <f t="shared" si="43"/>
      </c>
      <c r="AK81" s="358" t="e">
        <f>IF(#REF!&lt;&gt;"","так","")</f>
        <v>#REF!</v>
      </c>
      <c r="AL81" s="358" t="e">
        <f>IF(#REF!&lt;&gt;"","так","")</f>
        <v>#REF!</v>
      </c>
      <c r="AM81" s="358" t="e">
        <f>IF(#REF!&lt;&gt;"","так","")</f>
        <v>#REF!</v>
      </c>
      <c r="BN81" s="1054">
        <f t="shared" si="44"/>
        <v>0.64</v>
      </c>
    </row>
    <row r="82" spans="1:66" s="17" customFormat="1" ht="15.75" customHeight="1">
      <c r="A82" s="1306" t="s">
        <v>489</v>
      </c>
      <c r="B82" s="1117" t="s">
        <v>557</v>
      </c>
      <c r="C82" s="1006">
        <v>3</v>
      </c>
      <c r="D82" s="64"/>
      <c r="E82" s="996"/>
      <c r="F82" s="1237"/>
      <c r="G82" s="1121">
        <v>3</v>
      </c>
      <c r="H82" s="1006">
        <f>$G82*30</f>
        <v>90</v>
      </c>
      <c r="I82" s="839">
        <f>SUM($J82:$L82)</f>
        <v>60</v>
      </c>
      <c r="J82" s="169">
        <v>30</v>
      </c>
      <c r="K82" s="169"/>
      <c r="L82" s="169">
        <v>30</v>
      </c>
      <c r="M82" s="1307">
        <f>$H82-$I82</f>
        <v>30</v>
      </c>
      <c r="N82" s="1424"/>
      <c r="O82" s="841"/>
      <c r="P82" s="1309"/>
      <c r="Q82" s="1006">
        <v>4</v>
      </c>
      <c r="R82" s="169"/>
      <c r="S82" s="1203"/>
      <c r="T82" s="1308"/>
      <c r="U82" s="169"/>
      <c r="V82" s="1007"/>
      <c r="W82" s="537"/>
      <c r="X82" s="358"/>
      <c r="Y82" s="358"/>
      <c r="Z82" s="358"/>
      <c r="AB82" s="358">
        <f t="shared" si="35"/>
      </c>
      <c r="AC82" s="358">
        <f t="shared" si="36"/>
      </c>
      <c r="AD82" s="358">
        <f t="shared" si="37"/>
      </c>
      <c r="AE82" s="358" t="str">
        <f t="shared" si="38"/>
        <v>так</v>
      </c>
      <c r="AF82" s="358">
        <f t="shared" si="39"/>
      </c>
      <c r="AG82" s="358">
        <f t="shared" si="40"/>
      </c>
      <c r="AH82" s="358">
        <f t="shared" si="41"/>
      </c>
      <c r="AI82" s="358">
        <f t="shared" si="42"/>
      </c>
      <c r="AJ82" s="358">
        <f t="shared" si="43"/>
      </c>
      <c r="AK82" s="358" t="e">
        <f>IF(#REF!&lt;&gt;"","так","")</f>
        <v>#REF!</v>
      </c>
      <c r="AL82" s="358" t="e">
        <f>IF(#REF!&lt;&gt;"","так","")</f>
        <v>#REF!</v>
      </c>
      <c r="AM82" s="358" t="e">
        <f>IF(#REF!&lt;&gt;"","так","")</f>
        <v>#REF!</v>
      </c>
      <c r="BN82" s="1054">
        <f t="shared" si="44"/>
        <v>0.6666666666666666</v>
      </c>
    </row>
    <row r="83" spans="1:66" s="17" customFormat="1" ht="15.75" customHeight="1" thickBot="1">
      <c r="A83" s="1337" t="s">
        <v>490</v>
      </c>
      <c r="B83" s="1128" t="s">
        <v>558</v>
      </c>
      <c r="C83" s="1133" t="s">
        <v>323</v>
      </c>
      <c r="D83" s="1136"/>
      <c r="E83" s="1256"/>
      <c r="F83" s="1257"/>
      <c r="G83" s="1132">
        <v>2</v>
      </c>
      <c r="H83" s="1273">
        <f>$G83*30</f>
        <v>60</v>
      </c>
      <c r="I83" s="126">
        <f>SUM($J83:$L83)</f>
        <v>36</v>
      </c>
      <c r="J83" s="125">
        <v>18</v>
      </c>
      <c r="K83" s="125"/>
      <c r="L83" s="125">
        <v>18</v>
      </c>
      <c r="M83" s="1432">
        <f>$H83-$I83</f>
        <v>24</v>
      </c>
      <c r="N83" s="1429"/>
      <c r="O83" s="1138"/>
      <c r="P83" s="1342"/>
      <c r="Q83" s="1133"/>
      <c r="R83" s="1428">
        <v>4</v>
      </c>
      <c r="S83" s="1430"/>
      <c r="T83" s="1433"/>
      <c r="U83" s="1428"/>
      <c r="V83" s="1431"/>
      <c r="W83" s="537"/>
      <c r="X83" s="358"/>
      <c r="Y83" s="358"/>
      <c r="Z83" s="358"/>
      <c r="AB83" s="358">
        <f t="shared" si="35"/>
      </c>
      <c r="AC83" s="358">
        <f t="shared" si="36"/>
      </c>
      <c r="AD83" s="358">
        <f t="shared" si="37"/>
      </c>
      <c r="AE83" s="358">
        <f t="shared" si="38"/>
      </c>
      <c r="AF83" s="358" t="str">
        <f t="shared" si="39"/>
        <v>так</v>
      </c>
      <c r="AG83" s="358">
        <f t="shared" si="40"/>
      </c>
      <c r="AH83" s="358">
        <f t="shared" si="41"/>
      </c>
      <c r="AI83" s="358">
        <f t="shared" si="42"/>
      </c>
      <c r="AJ83" s="358">
        <f t="shared" si="43"/>
      </c>
      <c r="AK83" s="358" t="e">
        <f>IF(#REF!&lt;&gt;"","так","")</f>
        <v>#REF!</v>
      </c>
      <c r="AL83" s="358" t="e">
        <f>IF(#REF!&lt;&gt;"","так","")</f>
        <v>#REF!</v>
      </c>
      <c r="AM83" s="358" t="e">
        <f>IF(#REF!&lt;&gt;"","так","")</f>
        <v>#REF!</v>
      </c>
      <c r="BN83" s="1054">
        <f t="shared" si="44"/>
        <v>0.6</v>
      </c>
    </row>
    <row r="84" spans="1:66" s="17" customFormat="1" ht="15.75" customHeight="1">
      <c r="A84" s="1285" t="s">
        <v>311</v>
      </c>
      <c r="B84" s="1298" t="s">
        <v>494</v>
      </c>
      <c r="C84" s="1234"/>
      <c r="D84" s="1235"/>
      <c r="E84" s="1235"/>
      <c r="F84" s="1236"/>
      <c r="G84" s="1417">
        <f>SUM(G85+G86)</f>
        <v>5</v>
      </c>
      <c r="H84" s="1343">
        <f>$G84*30</f>
        <v>150</v>
      </c>
      <c r="I84" s="1344">
        <f>SUM($J84:$L84)</f>
        <v>96</v>
      </c>
      <c r="J84" s="1418">
        <f>SUM(J85+J86)</f>
        <v>48</v>
      </c>
      <c r="K84" s="1418">
        <f>SUM(K85+K86)</f>
        <v>0</v>
      </c>
      <c r="L84" s="1418">
        <f>SUM(L85+L86)</f>
        <v>48</v>
      </c>
      <c r="M84" s="1419">
        <f>$H84-$I84</f>
        <v>54</v>
      </c>
      <c r="N84" s="1420"/>
      <c r="O84" s="1300"/>
      <c r="P84" s="1301"/>
      <c r="Q84" s="1302"/>
      <c r="R84" s="1303"/>
      <c r="S84" s="1304"/>
      <c r="T84" s="1421"/>
      <c r="U84" s="1422"/>
      <c r="V84" s="1423"/>
      <c r="W84" s="537"/>
      <c r="X84" s="358"/>
      <c r="Y84" s="358"/>
      <c r="Z84" s="358"/>
      <c r="AB84" s="358">
        <f t="shared" si="35"/>
      </c>
      <c r="AC84" s="358">
        <f t="shared" si="36"/>
      </c>
      <c r="AD84" s="358">
        <f t="shared" si="37"/>
      </c>
      <c r="AE84" s="358">
        <f t="shared" si="38"/>
      </c>
      <c r="AF84" s="358">
        <f t="shared" si="39"/>
      </c>
      <c r="AG84" s="358">
        <f t="shared" si="40"/>
      </c>
      <c r="AH84" s="358">
        <f t="shared" si="41"/>
      </c>
      <c r="AI84" s="358">
        <f t="shared" si="42"/>
      </c>
      <c r="AJ84" s="358">
        <f t="shared" si="43"/>
      </c>
      <c r="AK84" s="358" t="e">
        <f>IF(#REF!&lt;&gt;"","так","")</f>
        <v>#REF!</v>
      </c>
      <c r="AL84" s="358" t="e">
        <f>IF(#REF!&lt;&gt;"","так","")</f>
        <v>#REF!</v>
      </c>
      <c r="AM84" s="358" t="e">
        <f>IF(#REF!&lt;&gt;"","так","")</f>
        <v>#REF!</v>
      </c>
      <c r="BN84" s="1054">
        <f t="shared" si="44"/>
        <v>0.64</v>
      </c>
    </row>
    <row r="85" spans="1:66" s="17" customFormat="1" ht="15.75" customHeight="1">
      <c r="A85" s="1306" t="s">
        <v>492</v>
      </c>
      <c r="B85" s="1117" t="s">
        <v>527</v>
      </c>
      <c r="C85" s="1006"/>
      <c r="D85" s="64">
        <v>5</v>
      </c>
      <c r="E85" s="996"/>
      <c r="F85" s="1237"/>
      <c r="G85" s="1121">
        <v>3</v>
      </c>
      <c r="H85" s="1006">
        <f>$G85*30</f>
        <v>90</v>
      </c>
      <c r="I85" s="839">
        <f>SUM($J85:$L85)</f>
        <v>60</v>
      </c>
      <c r="J85" s="169">
        <v>30</v>
      </c>
      <c r="K85" s="169"/>
      <c r="L85" s="169">
        <v>30</v>
      </c>
      <c r="M85" s="1307">
        <f>$H85-$I85</f>
        <v>30</v>
      </c>
      <c r="N85" s="1424"/>
      <c r="O85" s="841"/>
      <c r="P85" s="1309"/>
      <c r="Q85" s="1006"/>
      <c r="R85" s="169"/>
      <c r="S85" s="1203"/>
      <c r="T85" s="1308">
        <v>4</v>
      </c>
      <c r="U85" s="169"/>
      <c r="V85" s="1007"/>
      <c r="W85" s="537"/>
      <c r="X85" s="358"/>
      <c r="Y85" s="358"/>
      <c r="Z85" s="358"/>
      <c r="AB85" s="358">
        <f t="shared" si="35"/>
      </c>
      <c r="AC85" s="358">
        <f t="shared" si="36"/>
      </c>
      <c r="AD85" s="358">
        <f t="shared" si="37"/>
      </c>
      <c r="AE85" s="358">
        <f t="shared" si="38"/>
      </c>
      <c r="AF85" s="358">
        <f t="shared" si="39"/>
      </c>
      <c r="AG85" s="358">
        <f t="shared" si="40"/>
      </c>
      <c r="AH85" s="358" t="str">
        <f t="shared" si="41"/>
        <v>так</v>
      </c>
      <c r="AI85" s="358">
        <f t="shared" si="42"/>
      </c>
      <c r="AJ85" s="358">
        <f t="shared" si="43"/>
      </c>
      <c r="AK85" s="358" t="e">
        <f>IF(#REF!&lt;&gt;"","так","")</f>
        <v>#REF!</v>
      </c>
      <c r="AL85" s="358" t="e">
        <f>IF(#REF!&lt;&gt;"","так","")</f>
        <v>#REF!</v>
      </c>
      <c r="AM85" s="358" t="e">
        <f>IF(#REF!&lt;&gt;"","так","")</f>
        <v>#REF!</v>
      </c>
      <c r="BN85" s="1054">
        <f t="shared" si="44"/>
        <v>0.6666666666666666</v>
      </c>
    </row>
    <row r="86" spans="1:66" s="17" customFormat="1" ht="15.75" customHeight="1" thickBot="1">
      <c r="A86" s="1337" t="s">
        <v>493</v>
      </c>
      <c r="B86" s="1128" t="s">
        <v>528</v>
      </c>
      <c r="C86" s="1133" t="s">
        <v>325</v>
      </c>
      <c r="D86" s="1136"/>
      <c r="E86" s="1256"/>
      <c r="F86" s="1257"/>
      <c r="G86" s="1132">
        <v>2</v>
      </c>
      <c r="H86" s="1133">
        <f>$G86*30</f>
        <v>60</v>
      </c>
      <c r="I86" s="1339">
        <f>SUM($J86:$L86)</f>
        <v>36</v>
      </c>
      <c r="J86" s="1428">
        <v>18</v>
      </c>
      <c r="K86" s="1428"/>
      <c r="L86" s="1428">
        <v>18</v>
      </c>
      <c r="M86" s="1425">
        <f>$H86-$I86</f>
        <v>24</v>
      </c>
      <c r="N86" s="1429"/>
      <c r="O86" s="1138"/>
      <c r="P86" s="1342"/>
      <c r="Q86" s="1133"/>
      <c r="R86" s="1428"/>
      <c r="S86" s="1430"/>
      <c r="T86" s="1433"/>
      <c r="U86" s="1428">
        <v>4</v>
      </c>
      <c r="V86" s="1431"/>
      <c r="W86" s="537"/>
      <c r="X86" s="358"/>
      <c r="Y86" s="358"/>
      <c r="Z86" s="358"/>
      <c r="AB86" s="358">
        <f t="shared" si="35"/>
      </c>
      <c r="AC86" s="358">
        <f t="shared" si="36"/>
      </c>
      <c r="AD86" s="358">
        <f t="shared" si="37"/>
      </c>
      <c r="AE86" s="358">
        <f t="shared" si="38"/>
      </c>
      <c r="AF86" s="358">
        <f t="shared" si="39"/>
      </c>
      <c r="AG86" s="358">
        <f t="shared" si="40"/>
      </c>
      <c r="AH86" s="358">
        <f t="shared" si="41"/>
      </c>
      <c r="AI86" s="358" t="str">
        <f t="shared" si="42"/>
        <v>так</v>
      </c>
      <c r="AJ86" s="358">
        <f t="shared" si="43"/>
      </c>
      <c r="AK86" s="358" t="e">
        <f>IF(#REF!&lt;&gt;"","так","")</f>
        <v>#REF!</v>
      </c>
      <c r="AL86" s="358" t="e">
        <f>IF(#REF!&lt;&gt;"","так","")</f>
        <v>#REF!</v>
      </c>
      <c r="AM86" s="358" t="e">
        <f>IF(#REF!&lt;&gt;"","так","")</f>
        <v>#REF!</v>
      </c>
      <c r="BN86" s="1054">
        <f t="shared" si="44"/>
        <v>0.6</v>
      </c>
    </row>
    <row r="87" spans="1:66" s="1996" customFormat="1" ht="16.5" thickBot="1">
      <c r="A87" s="2095" t="s">
        <v>313</v>
      </c>
      <c r="B87" s="2096" t="s">
        <v>495</v>
      </c>
      <c r="C87" s="2097">
        <v>1</v>
      </c>
      <c r="D87" s="2098"/>
      <c r="E87" s="2099"/>
      <c r="F87" s="2100"/>
      <c r="G87" s="2101">
        <v>3</v>
      </c>
      <c r="H87" s="2048">
        <f aca="true" t="shared" si="46" ref="H87:H92">G87*30</f>
        <v>90</v>
      </c>
      <c r="I87" s="2049">
        <f aca="true" t="shared" si="47" ref="I87:I92">J87+K87+L87</f>
        <v>60</v>
      </c>
      <c r="J87" s="2050">
        <v>30</v>
      </c>
      <c r="K87" s="2051"/>
      <c r="L87" s="2051">
        <v>30</v>
      </c>
      <c r="M87" s="2052">
        <f aca="true" t="shared" si="48" ref="M87:M92">H87-I87</f>
        <v>30</v>
      </c>
      <c r="N87" s="2102">
        <v>4</v>
      </c>
      <c r="O87" s="2103"/>
      <c r="P87" s="2104"/>
      <c r="Q87" s="2102"/>
      <c r="R87" s="2103"/>
      <c r="S87" s="2104"/>
      <c r="T87" s="2102"/>
      <c r="U87" s="2103"/>
      <c r="V87" s="2105"/>
      <c r="W87" s="1992"/>
      <c r="X87" s="1993"/>
      <c r="Y87" s="1993"/>
      <c r="Z87" s="1993"/>
      <c r="AB87" s="1993" t="str">
        <f t="shared" si="35"/>
        <v>так</v>
      </c>
      <c r="AC87" s="1993">
        <f t="shared" si="36"/>
      </c>
      <c r="AD87" s="1993">
        <f t="shared" si="37"/>
      </c>
      <c r="AE87" s="1993">
        <f t="shared" si="38"/>
      </c>
      <c r="AF87" s="1993">
        <f t="shared" si="39"/>
      </c>
      <c r="AG87" s="1993">
        <f t="shared" si="40"/>
      </c>
      <c r="AH87" s="1993">
        <f t="shared" si="41"/>
      </c>
      <c r="AI87" s="1993">
        <f t="shared" si="42"/>
      </c>
      <c r="AJ87" s="1993">
        <f t="shared" si="43"/>
      </c>
      <c r="AK87" s="1993" t="e">
        <f>IF(#REF!&lt;&gt;"","так","")</f>
        <v>#REF!</v>
      </c>
      <c r="AL87" s="1993" t="e">
        <f>IF(#REF!&lt;&gt;"","так","")</f>
        <v>#REF!</v>
      </c>
      <c r="AM87" s="1993" t="e">
        <f>IF(#REF!&lt;&gt;"","так","")</f>
        <v>#REF!</v>
      </c>
      <c r="BN87" s="1995">
        <f t="shared" si="44"/>
        <v>0.6666666666666666</v>
      </c>
    </row>
    <row r="88" spans="1:66" s="1996" customFormat="1" ht="16.5" thickBot="1">
      <c r="A88" s="2033" t="s">
        <v>314</v>
      </c>
      <c r="B88" s="2034" t="s">
        <v>496</v>
      </c>
      <c r="C88" s="1987">
        <v>1</v>
      </c>
      <c r="D88" s="1979"/>
      <c r="E88" s="1980"/>
      <c r="F88" s="2106"/>
      <c r="G88" s="2107">
        <v>4</v>
      </c>
      <c r="H88" s="1983">
        <f>G88*30</f>
        <v>120</v>
      </c>
      <c r="I88" s="2056">
        <f>J88+K88+L88</f>
        <v>60</v>
      </c>
      <c r="J88" s="1984">
        <v>30</v>
      </c>
      <c r="K88" s="1985"/>
      <c r="L88" s="1985">
        <v>30</v>
      </c>
      <c r="M88" s="2108">
        <f>H88-I88</f>
        <v>60</v>
      </c>
      <c r="N88" s="2037">
        <v>4</v>
      </c>
      <c r="O88" s="2038"/>
      <c r="P88" s="2041"/>
      <c r="Q88" s="2109"/>
      <c r="R88" s="2038"/>
      <c r="S88" s="2039"/>
      <c r="T88" s="2037"/>
      <c r="U88" s="2038"/>
      <c r="V88" s="2041"/>
      <c r="W88" s="1992"/>
      <c r="X88" s="1993"/>
      <c r="Y88" s="1993"/>
      <c r="Z88" s="1993"/>
      <c r="AB88" s="1993" t="str">
        <f t="shared" si="35"/>
        <v>так</v>
      </c>
      <c r="AC88" s="1993">
        <f t="shared" si="36"/>
      </c>
      <c r="AD88" s="1993">
        <f t="shared" si="37"/>
      </c>
      <c r="AE88" s="1993">
        <f t="shared" si="38"/>
      </c>
      <c r="AF88" s="1993">
        <f t="shared" si="39"/>
      </c>
      <c r="AG88" s="1993">
        <f t="shared" si="40"/>
      </c>
      <c r="AH88" s="1993">
        <f t="shared" si="41"/>
      </c>
      <c r="AI88" s="1993">
        <f t="shared" si="42"/>
      </c>
      <c r="AJ88" s="1993">
        <f t="shared" si="43"/>
      </c>
      <c r="AK88" s="1993" t="e">
        <f>IF(#REF!&lt;&gt;"","так","")</f>
        <v>#REF!</v>
      </c>
      <c r="AL88" s="1993" t="e">
        <f>IF(#REF!&lt;&gt;"","так","")</f>
        <v>#REF!</v>
      </c>
      <c r="AM88" s="1993" t="e">
        <f>IF(#REF!&lt;&gt;"","так","")</f>
        <v>#REF!</v>
      </c>
      <c r="BN88" s="1995">
        <f t="shared" si="44"/>
        <v>0.5</v>
      </c>
    </row>
    <row r="89" spans="1:66" s="17" customFormat="1" ht="16.5" thickBot="1">
      <c r="A89" s="1444" t="s">
        <v>497</v>
      </c>
      <c r="B89" s="1296" t="s">
        <v>500</v>
      </c>
      <c r="C89" s="1260"/>
      <c r="D89" s="1445" t="s">
        <v>324</v>
      </c>
      <c r="E89" s="1261"/>
      <c r="F89" s="1262"/>
      <c r="G89" s="1364">
        <v>1</v>
      </c>
      <c r="H89" s="1434">
        <f t="shared" si="46"/>
        <v>30</v>
      </c>
      <c r="I89" s="1435">
        <f t="shared" si="47"/>
        <v>18</v>
      </c>
      <c r="J89" s="1107">
        <v>10</v>
      </c>
      <c r="K89" s="1108"/>
      <c r="L89" s="1108">
        <v>8</v>
      </c>
      <c r="M89" s="1436">
        <f t="shared" si="48"/>
        <v>12</v>
      </c>
      <c r="N89" s="1446"/>
      <c r="O89" s="1447"/>
      <c r="P89" s="1448"/>
      <c r="Q89" s="1446"/>
      <c r="R89" s="1447"/>
      <c r="S89" s="1448">
        <v>2</v>
      </c>
      <c r="T89" s="1446"/>
      <c r="U89" s="1447"/>
      <c r="V89" s="1449"/>
      <c r="W89" s="537"/>
      <c r="X89" s="358"/>
      <c r="Y89" s="358"/>
      <c r="Z89" s="358"/>
      <c r="AB89" s="358">
        <f t="shared" si="35"/>
      </c>
      <c r="AC89" s="358">
        <f t="shared" si="36"/>
      </c>
      <c r="AD89" s="358">
        <f t="shared" si="37"/>
      </c>
      <c r="AE89" s="358">
        <f t="shared" si="38"/>
      </c>
      <c r="AF89" s="358">
        <f t="shared" si="39"/>
      </c>
      <c r="AG89" s="358" t="str">
        <f t="shared" si="40"/>
        <v>так</v>
      </c>
      <c r="AH89" s="358">
        <f t="shared" si="41"/>
      </c>
      <c r="AI89" s="358">
        <f t="shared" si="42"/>
      </c>
      <c r="AJ89" s="358">
        <f t="shared" si="43"/>
      </c>
      <c r="AK89" s="358" t="e">
        <f>IF(#REF!&lt;&gt;"","так","")</f>
        <v>#REF!</v>
      </c>
      <c r="AL89" s="358" t="e">
        <f>IF(#REF!&lt;&gt;"","так","")</f>
        <v>#REF!</v>
      </c>
      <c r="AM89" s="358" t="e">
        <f>IF(#REF!&lt;&gt;"","так","")</f>
        <v>#REF!</v>
      </c>
      <c r="BN89" s="1054">
        <f t="shared" si="44"/>
        <v>0.6</v>
      </c>
    </row>
    <row r="90" spans="1:66" s="17" customFormat="1" ht="16.5" thickBot="1">
      <c r="A90" s="1103" t="s">
        <v>499</v>
      </c>
      <c r="B90" s="1289" t="s">
        <v>498</v>
      </c>
      <c r="C90" s="1253"/>
      <c r="D90" s="1102" t="s">
        <v>325</v>
      </c>
      <c r="E90" s="1157"/>
      <c r="F90" s="1243"/>
      <c r="G90" s="1320">
        <v>2</v>
      </c>
      <c r="H90" s="1328">
        <f t="shared" si="46"/>
        <v>60</v>
      </c>
      <c r="I90" s="1361">
        <f t="shared" si="47"/>
        <v>36</v>
      </c>
      <c r="J90" s="1094">
        <v>18</v>
      </c>
      <c r="K90" s="1095"/>
      <c r="L90" s="1095">
        <v>18</v>
      </c>
      <c r="M90" s="1362">
        <f t="shared" si="48"/>
        <v>24</v>
      </c>
      <c r="N90" s="1359"/>
      <c r="O90" s="1153"/>
      <c r="P90" s="1152"/>
      <c r="Q90" s="1359"/>
      <c r="R90" s="1153"/>
      <c r="S90" s="1152"/>
      <c r="T90" s="1359"/>
      <c r="U90" s="1153">
        <v>4</v>
      </c>
      <c r="V90" s="1360"/>
      <c r="W90" s="537"/>
      <c r="X90" s="358"/>
      <c r="Y90" s="358"/>
      <c r="Z90" s="358"/>
      <c r="AB90" s="358">
        <f t="shared" si="35"/>
      </c>
      <c r="AC90" s="358">
        <f t="shared" si="36"/>
      </c>
      <c r="AD90" s="358">
        <f t="shared" si="37"/>
      </c>
      <c r="AE90" s="358">
        <f t="shared" si="38"/>
      </c>
      <c r="AF90" s="358">
        <f t="shared" si="39"/>
      </c>
      <c r="AG90" s="358">
        <f t="shared" si="40"/>
      </c>
      <c r="AH90" s="358">
        <f t="shared" si="41"/>
      </c>
      <c r="AI90" s="358" t="str">
        <f t="shared" si="42"/>
        <v>так</v>
      </c>
      <c r="AJ90" s="358">
        <f t="shared" si="43"/>
      </c>
      <c r="AK90" s="358" t="e">
        <f>IF(#REF!&lt;&gt;"","так","")</f>
        <v>#REF!</v>
      </c>
      <c r="AL90" s="358" t="e">
        <f>IF(#REF!&lt;&gt;"","так","")</f>
        <v>#REF!</v>
      </c>
      <c r="AM90" s="358" t="e">
        <f>IF(#REF!&lt;&gt;"","так","")</f>
        <v>#REF!</v>
      </c>
      <c r="BN90" s="1054">
        <f t="shared" si="44"/>
        <v>0.6</v>
      </c>
    </row>
    <row r="91" spans="1:66" s="17" customFormat="1" ht="16.5" thickBot="1">
      <c r="A91" s="1103" t="s">
        <v>501</v>
      </c>
      <c r="B91" s="1289" t="s">
        <v>502</v>
      </c>
      <c r="C91" s="1253"/>
      <c r="D91" s="1102">
        <v>3</v>
      </c>
      <c r="E91" s="1157"/>
      <c r="F91" s="1243"/>
      <c r="G91" s="1320">
        <v>3</v>
      </c>
      <c r="H91" s="1328">
        <f t="shared" si="46"/>
        <v>90</v>
      </c>
      <c r="I91" s="1361">
        <f t="shared" si="47"/>
        <v>60</v>
      </c>
      <c r="J91" s="1094">
        <v>30</v>
      </c>
      <c r="K91" s="1095"/>
      <c r="L91" s="1095">
        <v>30</v>
      </c>
      <c r="M91" s="1362">
        <f t="shared" si="48"/>
        <v>30</v>
      </c>
      <c r="N91" s="1359"/>
      <c r="O91" s="1153"/>
      <c r="P91" s="1152"/>
      <c r="Q91" s="1359">
        <v>4</v>
      </c>
      <c r="R91" s="1153"/>
      <c r="S91" s="1152"/>
      <c r="T91" s="1359"/>
      <c r="U91" s="1153"/>
      <c r="V91" s="1360"/>
      <c r="W91" s="537"/>
      <c r="X91" s="358"/>
      <c r="Y91" s="358"/>
      <c r="Z91" s="358"/>
      <c r="AB91" s="358">
        <f t="shared" si="35"/>
      </c>
      <c r="AC91" s="358">
        <f t="shared" si="36"/>
      </c>
      <c r="AD91" s="358">
        <f t="shared" si="37"/>
      </c>
      <c r="AE91" s="358" t="str">
        <f t="shared" si="38"/>
        <v>так</v>
      </c>
      <c r="AF91" s="358">
        <f t="shared" si="39"/>
      </c>
      <c r="AG91" s="358">
        <f t="shared" si="40"/>
      </c>
      <c r="AH91" s="358">
        <f t="shared" si="41"/>
      </c>
      <c r="AI91" s="358">
        <f t="shared" si="42"/>
      </c>
      <c r="AJ91" s="358">
        <f t="shared" si="43"/>
      </c>
      <c r="AK91" s="358" t="e">
        <f>IF(#REF!&lt;&gt;"","так","")</f>
        <v>#REF!</v>
      </c>
      <c r="AL91" s="358" t="e">
        <f>IF(#REF!&lt;&gt;"","так","")</f>
        <v>#REF!</v>
      </c>
      <c r="AM91" s="358" t="e">
        <f>IF(#REF!&lt;&gt;"","так","")</f>
        <v>#REF!</v>
      </c>
      <c r="BN91" s="1054">
        <f t="shared" si="44"/>
        <v>0.6666666666666666</v>
      </c>
    </row>
    <row r="92" spans="1:66" s="1996" customFormat="1" ht="16.5" thickBot="1">
      <c r="A92" s="2033" t="s">
        <v>503</v>
      </c>
      <c r="B92" s="2034" t="s">
        <v>504</v>
      </c>
      <c r="C92" s="1987"/>
      <c r="D92" s="1979" t="s">
        <v>321</v>
      </c>
      <c r="E92" s="1980"/>
      <c r="F92" s="1981"/>
      <c r="G92" s="2101">
        <v>3</v>
      </c>
      <c r="H92" s="2077">
        <f t="shared" si="46"/>
        <v>90</v>
      </c>
      <c r="I92" s="2078">
        <f t="shared" si="47"/>
        <v>36</v>
      </c>
      <c r="J92" s="2079">
        <v>18</v>
      </c>
      <c r="K92" s="2080"/>
      <c r="L92" s="2080">
        <v>18</v>
      </c>
      <c r="M92" s="2110">
        <f t="shared" si="48"/>
        <v>54</v>
      </c>
      <c r="N92" s="2102"/>
      <c r="O92" s="2103"/>
      <c r="P92" s="2104">
        <v>4</v>
      </c>
      <c r="Q92" s="2102"/>
      <c r="R92" s="2103"/>
      <c r="S92" s="2104"/>
      <c r="T92" s="2102"/>
      <c r="U92" s="2103"/>
      <c r="V92" s="2105"/>
      <c r="W92" s="1992"/>
      <c r="X92" s="1993"/>
      <c r="Y92" s="1993"/>
      <c r="Z92" s="1993"/>
      <c r="AB92" s="1993">
        <f t="shared" si="35"/>
      </c>
      <c r="AC92" s="1993">
        <f t="shared" si="36"/>
      </c>
      <c r="AD92" s="1993" t="str">
        <f t="shared" si="37"/>
        <v>так</v>
      </c>
      <c r="AE92" s="1993">
        <f t="shared" si="38"/>
      </c>
      <c r="AF92" s="1993">
        <f t="shared" si="39"/>
      </c>
      <c r="AG92" s="1993">
        <f t="shared" si="40"/>
      </c>
      <c r="AH92" s="1993">
        <f t="shared" si="41"/>
      </c>
      <c r="AI92" s="1993">
        <f t="shared" si="42"/>
      </c>
      <c r="AJ92" s="1993">
        <f t="shared" si="43"/>
      </c>
      <c r="AK92" s="1993" t="e">
        <f>IF(#REF!&lt;&gt;"","так","")</f>
        <v>#REF!</v>
      </c>
      <c r="AL92" s="1993" t="e">
        <f>IF(#REF!&lt;&gt;"","так","")</f>
        <v>#REF!</v>
      </c>
      <c r="AM92" s="1993" t="e">
        <f>IF(#REF!&lt;&gt;"","так","")</f>
        <v>#REF!</v>
      </c>
      <c r="BN92" s="1995">
        <f t="shared" si="44"/>
        <v>0.4</v>
      </c>
    </row>
    <row r="93" spans="1:66" s="19" customFormat="1" ht="31.5" customHeight="1" thickBot="1">
      <c r="A93" s="1752" t="s">
        <v>294</v>
      </c>
      <c r="B93" s="1753"/>
      <c r="C93" s="1754"/>
      <c r="D93" s="1754"/>
      <c r="E93" s="1754"/>
      <c r="F93" s="1754"/>
      <c r="G93" s="172">
        <f aca="true" t="shared" si="49" ref="G93:M93">SUM(G50,G51,G55,G60,G61,G65,G69,G73,G76,G79,G80,G81,G84,G87,G88,G89,G90,G91,G92)</f>
        <v>89.5</v>
      </c>
      <c r="H93" s="1450">
        <f t="shared" si="49"/>
        <v>2685</v>
      </c>
      <c r="I93" s="1450">
        <f t="shared" si="49"/>
        <v>1512</v>
      </c>
      <c r="J93" s="1450">
        <f t="shared" si="49"/>
        <v>526</v>
      </c>
      <c r="K93" s="1450">
        <f t="shared" si="49"/>
        <v>0</v>
      </c>
      <c r="L93" s="1450">
        <f t="shared" si="49"/>
        <v>986</v>
      </c>
      <c r="M93" s="1451">
        <f t="shared" si="49"/>
        <v>1173</v>
      </c>
      <c r="N93" s="1365">
        <f>SUM(N50:N92)</f>
        <v>16</v>
      </c>
      <c r="O93" s="1366">
        <f aca="true" t="shared" si="50" ref="O93:V93">SUM(O50:O92)</f>
        <v>10</v>
      </c>
      <c r="P93" s="1367">
        <f t="shared" si="50"/>
        <v>14</v>
      </c>
      <c r="Q93" s="1365">
        <f t="shared" si="50"/>
        <v>20</v>
      </c>
      <c r="R93" s="1366">
        <f t="shared" si="50"/>
        <v>12</v>
      </c>
      <c r="S93" s="1367">
        <f t="shared" si="50"/>
        <v>16</v>
      </c>
      <c r="T93" s="1365">
        <f t="shared" si="50"/>
        <v>16</v>
      </c>
      <c r="U93" s="1366">
        <f t="shared" si="50"/>
        <v>16</v>
      </c>
      <c r="V93" s="1367">
        <f t="shared" si="50"/>
        <v>14</v>
      </c>
      <c r="W93" s="1050"/>
      <c r="X93" s="540"/>
      <c r="Y93" s="540"/>
      <c r="Z93" s="540"/>
      <c r="AB93" s="888">
        <f aca="true" t="shared" si="51" ref="AB93:AM93">SUMIF(AB79:AB92,"=так",$G79:$G92)</f>
        <v>7</v>
      </c>
      <c r="AC93" s="888">
        <f t="shared" si="51"/>
        <v>4</v>
      </c>
      <c r="AD93" s="888">
        <f t="shared" si="51"/>
        <v>6</v>
      </c>
      <c r="AE93" s="888">
        <f t="shared" si="51"/>
        <v>6</v>
      </c>
      <c r="AF93" s="888">
        <f t="shared" si="51"/>
        <v>2</v>
      </c>
      <c r="AG93" s="888">
        <f t="shared" si="51"/>
        <v>1</v>
      </c>
      <c r="AH93" s="888">
        <f t="shared" si="51"/>
        <v>3</v>
      </c>
      <c r="AI93" s="888">
        <f t="shared" si="51"/>
        <v>4</v>
      </c>
      <c r="AJ93" s="888">
        <f t="shared" si="51"/>
        <v>0</v>
      </c>
      <c r="AK93" s="888">
        <f t="shared" si="51"/>
        <v>0</v>
      </c>
      <c r="AL93" s="888">
        <f t="shared" si="51"/>
        <v>0</v>
      </c>
      <c r="AM93" s="888">
        <f t="shared" si="51"/>
        <v>0</v>
      </c>
      <c r="AN93" s="889">
        <f>SUM(AB93:AM93)</f>
        <v>33</v>
      </c>
      <c r="BN93" s="1054">
        <f t="shared" si="44"/>
        <v>0.5631284916201117</v>
      </c>
    </row>
    <row r="94" spans="1:66" s="19" customFormat="1" ht="31.5" customHeight="1" thickBot="1">
      <c r="A94" s="1744" t="s">
        <v>397</v>
      </c>
      <c r="B94" s="1745"/>
      <c r="C94" s="1745"/>
      <c r="D94" s="1745"/>
      <c r="E94" s="1745"/>
      <c r="F94" s="1745"/>
      <c r="G94" s="1746"/>
      <c r="H94" s="1746"/>
      <c r="I94" s="1746"/>
      <c r="J94" s="1746"/>
      <c r="K94" s="1746"/>
      <c r="L94" s="1746"/>
      <c r="M94" s="1746"/>
      <c r="N94" s="1747"/>
      <c r="O94" s="1747"/>
      <c r="P94" s="1747"/>
      <c r="Q94" s="1747"/>
      <c r="R94" s="1747"/>
      <c r="S94" s="1747"/>
      <c r="T94" s="1747"/>
      <c r="U94" s="1747"/>
      <c r="V94" s="1748"/>
      <c r="W94" s="1050"/>
      <c r="X94" s="540"/>
      <c r="Y94" s="540"/>
      <c r="Z94" s="540"/>
      <c r="AB94" s="888"/>
      <c r="AC94" s="888"/>
      <c r="AD94" s="888"/>
      <c r="AE94" s="888"/>
      <c r="AF94" s="888"/>
      <c r="AG94" s="888"/>
      <c r="AH94" s="888"/>
      <c r="AI94" s="888"/>
      <c r="AJ94" s="888"/>
      <c r="AK94" s="888"/>
      <c r="AL94" s="888"/>
      <c r="AM94" s="888"/>
      <c r="AN94" s="889"/>
      <c r="AO94" s="17"/>
      <c r="AP94" s="17"/>
      <c r="AQ94" s="17"/>
      <c r="AR94" s="17"/>
      <c r="AS94" s="17"/>
      <c r="AT94" s="873">
        <v>1</v>
      </c>
      <c r="AU94" s="873" t="s">
        <v>322</v>
      </c>
      <c r="AV94" s="873" t="s">
        <v>321</v>
      </c>
      <c r="AW94" s="873">
        <v>3</v>
      </c>
      <c r="AX94" s="873" t="s">
        <v>323</v>
      </c>
      <c r="AY94" s="873" t="s">
        <v>324</v>
      </c>
      <c r="AZ94" s="873">
        <v>5</v>
      </c>
      <c r="BA94" s="873" t="s">
        <v>325</v>
      </c>
      <c r="BB94" s="873" t="s">
        <v>326</v>
      </c>
      <c r="BC94" s="873">
        <v>7</v>
      </c>
      <c r="BD94" s="873" t="s">
        <v>327</v>
      </c>
      <c r="BE94" s="873" t="s">
        <v>328</v>
      </c>
      <c r="BN94" s="1054" t="e">
        <f t="shared" si="44"/>
        <v>#DIV/0!</v>
      </c>
    </row>
    <row r="95" spans="1:66" s="19" customFormat="1" ht="15.75" customHeight="1">
      <c r="A95" s="1452"/>
      <c r="B95" s="1453" t="s">
        <v>505</v>
      </c>
      <c r="C95" s="1263"/>
      <c r="D95" s="1383">
        <v>1</v>
      </c>
      <c r="E95" s="1264"/>
      <c r="F95" s="1265"/>
      <c r="G95" s="1454">
        <v>5</v>
      </c>
      <c r="H95" s="1455">
        <f aca="true" t="shared" si="52" ref="H95:H102">G95*30</f>
        <v>150</v>
      </c>
      <c r="I95" s="1455">
        <f aca="true" t="shared" si="53" ref="I95:I102">J95+K95+L95</f>
        <v>60</v>
      </c>
      <c r="J95" s="1455"/>
      <c r="K95" s="1455"/>
      <c r="L95" s="1455">
        <v>60</v>
      </c>
      <c r="M95" s="1456">
        <f aca="true" t="shared" si="54" ref="M95:M102">H95-I95</f>
        <v>90</v>
      </c>
      <c r="N95" s="1457">
        <v>4</v>
      </c>
      <c r="O95" s="1458"/>
      <c r="P95" s="1459"/>
      <c r="Q95" s="1460"/>
      <c r="R95" s="1461"/>
      <c r="S95" s="1459"/>
      <c r="T95" s="1462"/>
      <c r="U95" s="1461"/>
      <c r="V95" s="1459"/>
      <c r="W95" s="1050"/>
      <c r="X95" s="540"/>
      <c r="Y95" s="540"/>
      <c r="Z95" s="540"/>
      <c r="AB95" s="358" t="str">
        <f aca="true" t="shared" si="55" ref="AB95:AJ95">IF(N95&lt;&gt;"","так","")</f>
        <v>так</v>
      </c>
      <c r="AC95" s="358">
        <f t="shared" si="55"/>
      </c>
      <c r="AD95" s="358">
        <f t="shared" si="55"/>
      </c>
      <c r="AE95" s="358">
        <f t="shared" si="55"/>
      </c>
      <c r="AF95" s="358">
        <f t="shared" si="55"/>
      </c>
      <c r="AG95" s="358">
        <f t="shared" si="55"/>
      </c>
      <c r="AH95" s="358">
        <f t="shared" si="55"/>
      </c>
      <c r="AI95" s="358">
        <f t="shared" si="55"/>
      </c>
      <c r="AJ95" s="358">
        <f t="shared" si="55"/>
      </c>
      <c r="AK95" s="358" t="e">
        <f>IF(#REF!&lt;&gt;"","так","")</f>
        <v>#REF!</v>
      </c>
      <c r="AL95" s="358" t="e">
        <f>IF(#REF!&lt;&gt;"","так","")</f>
        <v>#REF!</v>
      </c>
      <c r="AM95" s="358" t="e">
        <f>IF(#REF!&lt;&gt;"","так","")</f>
        <v>#REF!</v>
      </c>
      <c r="AN95" s="889"/>
      <c r="AO95" s="17" t="s">
        <v>416</v>
      </c>
      <c r="AP95" s="17"/>
      <c r="AQ95" s="17"/>
      <c r="AR95" s="17"/>
      <c r="AS95" s="17"/>
      <c r="AT95" s="358">
        <f aca="true" t="shared" si="56" ref="AT95:BE95">COUNTIF($C95:$C103,AT94)</f>
        <v>0</v>
      </c>
      <c r="AU95" s="358">
        <f t="shared" si="56"/>
        <v>0</v>
      </c>
      <c r="AV95" s="358">
        <f t="shared" si="56"/>
        <v>0</v>
      </c>
      <c r="AW95" s="358">
        <f t="shared" si="56"/>
        <v>0</v>
      </c>
      <c r="AX95" s="358">
        <f t="shared" si="56"/>
        <v>0</v>
      </c>
      <c r="AY95" s="358">
        <f t="shared" si="56"/>
        <v>1</v>
      </c>
      <c r="AZ95" s="358">
        <f t="shared" si="56"/>
        <v>0</v>
      </c>
      <c r="BA95" s="358">
        <f t="shared" si="56"/>
        <v>0</v>
      </c>
      <c r="BB95" s="358">
        <f t="shared" si="56"/>
        <v>0</v>
      </c>
      <c r="BC95" s="358">
        <f t="shared" si="56"/>
        <v>0</v>
      </c>
      <c r="BD95" s="358">
        <f t="shared" si="56"/>
        <v>0</v>
      </c>
      <c r="BE95" s="358">
        <f t="shared" si="56"/>
        <v>0</v>
      </c>
      <c r="BN95" s="1054">
        <f t="shared" si="44"/>
        <v>0.4</v>
      </c>
    </row>
    <row r="96" spans="1:66" s="19" customFormat="1" ht="15.75" customHeight="1">
      <c r="A96" s="1463"/>
      <c r="B96" s="1464" t="s">
        <v>371</v>
      </c>
      <c r="C96" s="1266"/>
      <c r="D96" s="1160"/>
      <c r="E96" s="1160"/>
      <c r="F96" s="1267"/>
      <c r="G96" s="1465">
        <v>3</v>
      </c>
      <c r="H96" s="1466">
        <f t="shared" si="52"/>
        <v>90</v>
      </c>
      <c r="I96" s="1466">
        <f t="shared" si="53"/>
        <v>36</v>
      </c>
      <c r="J96" s="1466"/>
      <c r="K96" s="1466"/>
      <c r="L96" s="1466">
        <v>36</v>
      </c>
      <c r="M96" s="1467">
        <f t="shared" si="54"/>
        <v>54</v>
      </c>
      <c r="N96" s="1468"/>
      <c r="O96" s="1469">
        <v>4</v>
      </c>
      <c r="P96" s="1470"/>
      <c r="Q96" s="1471"/>
      <c r="R96" s="1472"/>
      <c r="S96" s="1470"/>
      <c r="T96" s="1473"/>
      <c r="U96" s="1472"/>
      <c r="V96" s="1470"/>
      <c r="W96" s="1050"/>
      <c r="X96" s="540"/>
      <c r="Y96" s="540"/>
      <c r="Z96" s="540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358"/>
      <c r="AN96" s="889"/>
      <c r="AO96" s="17"/>
      <c r="AP96" s="17"/>
      <c r="AQ96" s="17"/>
      <c r="AR96" s="17"/>
      <c r="AS96" s="17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58"/>
      <c r="BE96" s="358"/>
      <c r="BN96" s="1054"/>
    </row>
    <row r="97" spans="1:66" s="19" customFormat="1" ht="15.75" customHeight="1">
      <c r="A97" s="1463"/>
      <c r="B97" s="1464" t="s">
        <v>372</v>
      </c>
      <c r="C97" s="1266"/>
      <c r="D97" s="1160" t="s">
        <v>321</v>
      </c>
      <c r="E97" s="1160"/>
      <c r="F97" s="1267"/>
      <c r="G97" s="1465">
        <v>3</v>
      </c>
      <c r="H97" s="1466">
        <f t="shared" si="52"/>
        <v>90</v>
      </c>
      <c r="I97" s="1466">
        <f t="shared" si="53"/>
        <v>36</v>
      </c>
      <c r="J97" s="1466"/>
      <c r="K97" s="1466"/>
      <c r="L97" s="1466">
        <v>36</v>
      </c>
      <c r="M97" s="1467">
        <f t="shared" si="54"/>
        <v>54</v>
      </c>
      <c r="N97" s="1468"/>
      <c r="O97" s="1469"/>
      <c r="P97" s="1474">
        <v>4</v>
      </c>
      <c r="Q97" s="1471"/>
      <c r="R97" s="1472"/>
      <c r="S97" s="1470"/>
      <c r="T97" s="1473"/>
      <c r="U97" s="1472"/>
      <c r="V97" s="1470"/>
      <c r="W97" s="1050"/>
      <c r="X97" s="540"/>
      <c r="Y97" s="540"/>
      <c r="Z97" s="540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889"/>
      <c r="AO97" s="17"/>
      <c r="AP97" s="17"/>
      <c r="AQ97" s="17"/>
      <c r="AR97" s="17"/>
      <c r="AS97" s="17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58"/>
      <c r="BE97" s="358"/>
      <c r="BN97" s="1054"/>
    </row>
    <row r="98" spans="1:66" s="19" customFormat="1" ht="15.75" customHeight="1">
      <c r="A98" s="1463"/>
      <c r="B98" s="1475" t="s">
        <v>340</v>
      </c>
      <c r="C98" s="1266"/>
      <c r="D98" s="1476">
        <v>3</v>
      </c>
      <c r="E98" s="1160"/>
      <c r="F98" s="1267"/>
      <c r="G98" s="1465">
        <v>4</v>
      </c>
      <c r="H98" s="1466">
        <f t="shared" si="52"/>
        <v>120</v>
      </c>
      <c r="I98" s="1466">
        <f t="shared" si="53"/>
        <v>60</v>
      </c>
      <c r="J98" s="1466"/>
      <c r="K98" s="1466"/>
      <c r="L98" s="1466">
        <v>60</v>
      </c>
      <c r="M98" s="1467">
        <f t="shared" si="54"/>
        <v>60</v>
      </c>
      <c r="N98" s="1468"/>
      <c r="O98" s="1469"/>
      <c r="P98" s="1470"/>
      <c r="Q98" s="1473">
        <v>4</v>
      </c>
      <c r="R98" s="1472"/>
      <c r="S98" s="1470"/>
      <c r="T98" s="1473"/>
      <c r="U98" s="1472"/>
      <c r="V98" s="1470"/>
      <c r="W98" s="1050"/>
      <c r="X98" s="540"/>
      <c r="Y98" s="540"/>
      <c r="Z98" s="540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358"/>
      <c r="AN98" s="889"/>
      <c r="AO98" s="17"/>
      <c r="AP98" s="17"/>
      <c r="AQ98" s="17"/>
      <c r="AR98" s="17"/>
      <c r="AS98" s="17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D98" s="358"/>
      <c r="BE98" s="358"/>
      <c r="BN98" s="1054"/>
    </row>
    <row r="99" spans="1:66" s="19" customFormat="1" ht="15.75" customHeight="1">
      <c r="A99" s="1463"/>
      <c r="B99" s="1464" t="s">
        <v>341</v>
      </c>
      <c r="C99" s="1266"/>
      <c r="D99" s="1160" t="s">
        <v>593</v>
      </c>
      <c r="E99" s="1160"/>
      <c r="F99" s="1267"/>
      <c r="G99" s="1465">
        <v>8</v>
      </c>
      <c r="H99" s="1466">
        <f t="shared" si="52"/>
        <v>240</v>
      </c>
      <c r="I99" s="1466">
        <f t="shared" si="53"/>
        <v>108</v>
      </c>
      <c r="J99" s="1466">
        <v>36</v>
      </c>
      <c r="K99" s="1466"/>
      <c r="L99" s="1466">
        <v>72</v>
      </c>
      <c r="M99" s="1467">
        <f t="shared" si="54"/>
        <v>132</v>
      </c>
      <c r="N99" s="1468"/>
      <c r="O99" s="1469"/>
      <c r="P99" s="1470"/>
      <c r="Q99" s="1471"/>
      <c r="R99" s="1469">
        <v>12</v>
      </c>
      <c r="S99" s="1470"/>
      <c r="T99" s="1473"/>
      <c r="U99" s="1472"/>
      <c r="V99" s="1470"/>
      <c r="W99" s="1050"/>
      <c r="X99" s="540"/>
      <c r="Y99" s="540"/>
      <c r="Z99" s="540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358"/>
      <c r="AN99" s="889"/>
      <c r="AO99" s="17"/>
      <c r="AP99" s="17"/>
      <c r="AQ99" s="17"/>
      <c r="AR99" s="17"/>
      <c r="AS99" s="17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58"/>
      <c r="BE99" s="358"/>
      <c r="BN99" s="1054"/>
    </row>
    <row r="100" spans="1:66" s="19" customFormat="1" ht="15.75" customHeight="1">
      <c r="A100" s="1463"/>
      <c r="B100" s="1464" t="s">
        <v>342</v>
      </c>
      <c r="C100" s="1266" t="s">
        <v>324</v>
      </c>
      <c r="D100" s="1160" t="s">
        <v>324</v>
      </c>
      <c r="E100" s="1160"/>
      <c r="F100" s="1267"/>
      <c r="G100" s="1465">
        <v>5</v>
      </c>
      <c r="H100" s="1466">
        <f t="shared" si="52"/>
        <v>150</v>
      </c>
      <c r="I100" s="1466">
        <f t="shared" si="53"/>
        <v>72</v>
      </c>
      <c r="J100" s="1466">
        <v>12</v>
      </c>
      <c r="K100" s="1466"/>
      <c r="L100" s="1466">
        <v>60</v>
      </c>
      <c r="M100" s="1467">
        <f t="shared" si="54"/>
        <v>78</v>
      </c>
      <c r="N100" s="1468"/>
      <c r="O100" s="1469"/>
      <c r="P100" s="1470"/>
      <c r="Q100" s="1471"/>
      <c r="R100" s="1472"/>
      <c r="S100" s="1474">
        <v>8</v>
      </c>
      <c r="T100" s="1473"/>
      <c r="U100" s="1472"/>
      <c r="V100" s="1470"/>
      <c r="W100" s="1050"/>
      <c r="X100" s="540"/>
      <c r="Y100" s="540"/>
      <c r="Z100" s="540"/>
      <c r="AB100" s="358"/>
      <c r="AC100" s="358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8"/>
      <c r="AN100" s="889"/>
      <c r="AO100" s="17"/>
      <c r="AP100" s="17"/>
      <c r="AQ100" s="17"/>
      <c r="AR100" s="17"/>
      <c r="AS100" s="17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58"/>
      <c r="BE100" s="358"/>
      <c r="BN100" s="1054"/>
    </row>
    <row r="101" spans="1:66" s="19" customFormat="1" ht="15.75" customHeight="1">
      <c r="A101" s="1463"/>
      <c r="B101" s="1475" t="s">
        <v>343</v>
      </c>
      <c r="C101" s="1266"/>
      <c r="D101" s="1476">
        <v>5</v>
      </c>
      <c r="E101" s="1160"/>
      <c r="F101" s="1267"/>
      <c r="G101" s="1465">
        <v>5</v>
      </c>
      <c r="H101" s="1466">
        <f t="shared" si="52"/>
        <v>150</v>
      </c>
      <c r="I101" s="1466">
        <f t="shared" si="53"/>
        <v>60</v>
      </c>
      <c r="J101" s="1466"/>
      <c r="K101" s="1466"/>
      <c r="L101" s="1466">
        <v>60</v>
      </c>
      <c r="M101" s="1467">
        <f t="shared" si="54"/>
        <v>90</v>
      </c>
      <c r="N101" s="1468"/>
      <c r="O101" s="1469"/>
      <c r="P101" s="1470"/>
      <c r="Q101" s="1471"/>
      <c r="R101" s="1472"/>
      <c r="S101" s="1470"/>
      <c r="T101" s="1473">
        <v>4</v>
      </c>
      <c r="U101" s="1472"/>
      <c r="V101" s="1470"/>
      <c r="W101" s="1050"/>
      <c r="X101" s="540"/>
      <c r="Y101" s="540"/>
      <c r="Z101" s="540"/>
      <c r="AB101" s="358"/>
      <c r="AC101" s="358"/>
      <c r="AD101" s="358"/>
      <c r="AE101" s="358"/>
      <c r="AF101" s="358"/>
      <c r="AG101" s="358"/>
      <c r="AH101" s="358"/>
      <c r="AI101" s="358"/>
      <c r="AJ101" s="358"/>
      <c r="AK101" s="358"/>
      <c r="AL101" s="358"/>
      <c r="AM101" s="358"/>
      <c r="AN101" s="889"/>
      <c r="AO101" s="17"/>
      <c r="AP101" s="17"/>
      <c r="AQ101" s="17"/>
      <c r="AR101" s="17"/>
      <c r="AS101" s="17"/>
      <c r="AT101" s="358"/>
      <c r="AU101" s="358"/>
      <c r="AV101" s="358"/>
      <c r="AW101" s="358"/>
      <c r="AX101" s="358"/>
      <c r="AY101" s="358"/>
      <c r="AZ101" s="358"/>
      <c r="BA101" s="358"/>
      <c r="BB101" s="358"/>
      <c r="BC101" s="358"/>
      <c r="BD101" s="358"/>
      <c r="BE101" s="358"/>
      <c r="BN101" s="1054"/>
    </row>
    <row r="102" spans="1:66" s="19" customFormat="1" ht="15.75" customHeight="1" thickBot="1">
      <c r="A102" s="1477"/>
      <c r="B102" s="1475" t="s">
        <v>344</v>
      </c>
      <c r="C102" s="1268"/>
      <c r="D102" s="1269" t="s">
        <v>325</v>
      </c>
      <c r="E102" s="1269"/>
      <c r="F102" s="1270"/>
      <c r="G102" s="1465">
        <v>3</v>
      </c>
      <c r="H102" s="1466">
        <f t="shared" si="52"/>
        <v>90</v>
      </c>
      <c r="I102" s="1466">
        <f t="shared" si="53"/>
        <v>36</v>
      </c>
      <c r="J102" s="1466"/>
      <c r="K102" s="1466"/>
      <c r="L102" s="1466">
        <v>36</v>
      </c>
      <c r="M102" s="1467">
        <f t="shared" si="54"/>
        <v>54</v>
      </c>
      <c r="N102" s="1478"/>
      <c r="O102" s="1479"/>
      <c r="P102" s="1480"/>
      <c r="Q102" s="1481"/>
      <c r="R102" s="1479"/>
      <c r="S102" s="1482"/>
      <c r="T102" s="1481"/>
      <c r="U102" s="1483">
        <v>4</v>
      </c>
      <c r="V102" s="1482"/>
      <c r="W102" s="1050"/>
      <c r="X102" s="540"/>
      <c r="Y102" s="540"/>
      <c r="Z102" s="540"/>
      <c r="AB102" s="358">
        <f aca="true" t="shared" si="57" ref="AB102:AJ102">IF(N102&lt;&gt;"","так","")</f>
      </c>
      <c r="AC102" s="358">
        <f t="shared" si="57"/>
      </c>
      <c r="AD102" s="358">
        <f t="shared" si="57"/>
      </c>
      <c r="AE102" s="358">
        <f t="shared" si="57"/>
      </c>
      <c r="AF102" s="358">
        <f t="shared" si="57"/>
      </c>
      <c r="AG102" s="358">
        <f t="shared" si="57"/>
      </c>
      <c r="AH102" s="358">
        <f t="shared" si="57"/>
      </c>
      <c r="AI102" s="358" t="str">
        <f t="shared" si="57"/>
        <v>так</v>
      </c>
      <c r="AJ102" s="358">
        <f t="shared" si="57"/>
      </c>
      <c r="AK102" s="358" t="e">
        <f>IF(#REF!&lt;&gt;"","так","")</f>
        <v>#REF!</v>
      </c>
      <c r="AL102" s="358" t="e">
        <f>IF(#REF!&lt;&gt;"","так","")</f>
        <v>#REF!</v>
      </c>
      <c r="AM102" s="358" t="e">
        <f>IF(#REF!&lt;&gt;"","так","")</f>
        <v>#REF!</v>
      </c>
      <c r="AN102" s="889"/>
      <c r="AO102" s="17" t="s">
        <v>417</v>
      </c>
      <c r="AP102" s="17"/>
      <c r="AQ102" s="17"/>
      <c r="AR102" s="17"/>
      <c r="AS102" s="17"/>
      <c r="AT102" s="358">
        <f aca="true" t="shared" si="58" ref="AT102:BE102">COUNTIF($D95:$D103,AT94)</f>
        <v>1</v>
      </c>
      <c r="AU102" s="358">
        <f t="shared" si="58"/>
        <v>0</v>
      </c>
      <c r="AV102" s="358">
        <f t="shared" si="58"/>
        <v>1</v>
      </c>
      <c r="AW102" s="358">
        <f t="shared" si="58"/>
        <v>1</v>
      </c>
      <c r="AX102" s="358">
        <f t="shared" si="58"/>
        <v>0</v>
      </c>
      <c r="AY102" s="358">
        <f t="shared" si="58"/>
        <v>1</v>
      </c>
      <c r="AZ102" s="358">
        <f t="shared" si="58"/>
        <v>1</v>
      </c>
      <c r="BA102" s="358">
        <f t="shared" si="58"/>
        <v>1</v>
      </c>
      <c r="BB102" s="358">
        <f t="shared" si="58"/>
        <v>0</v>
      </c>
      <c r="BC102" s="358">
        <f t="shared" si="58"/>
        <v>0</v>
      </c>
      <c r="BD102" s="358">
        <f t="shared" si="58"/>
        <v>0</v>
      </c>
      <c r="BE102" s="358">
        <f t="shared" si="58"/>
        <v>0</v>
      </c>
      <c r="BN102" s="1054">
        <f aca="true" t="shared" si="59" ref="BN102:BN131">I102/H102</f>
        <v>0.4</v>
      </c>
    </row>
    <row r="103" spans="1:66" s="19" customFormat="1" ht="31.5" customHeight="1" thickBot="1">
      <c r="A103" s="1752" t="s">
        <v>506</v>
      </c>
      <c r="B103" s="1753"/>
      <c r="C103" s="1753"/>
      <c r="D103" s="1753"/>
      <c r="E103" s="1753"/>
      <c r="F103" s="1753"/>
      <c r="G103" s="263">
        <f aca="true" t="shared" si="60" ref="G103:V103">SUM(G95:G102)</f>
        <v>36</v>
      </c>
      <c r="H103" s="1366">
        <f t="shared" si="60"/>
        <v>1080</v>
      </c>
      <c r="I103" s="1366">
        <f t="shared" si="60"/>
        <v>468</v>
      </c>
      <c r="J103" s="1366">
        <f t="shared" si="60"/>
        <v>48</v>
      </c>
      <c r="K103" s="1366">
        <f t="shared" si="60"/>
        <v>0</v>
      </c>
      <c r="L103" s="1366">
        <f t="shared" si="60"/>
        <v>420</v>
      </c>
      <c r="M103" s="1367">
        <f t="shared" si="60"/>
        <v>612</v>
      </c>
      <c r="N103" s="1365">
        <f t="shared" si="60"/>
        <v>4</v>
      </c>
      <c r="O103" s="1450">
        <f t="shared" si="60"/>
        <v>4</v>
      </c>
      <c r="P103" s="1484">
        <f t="shared" si="60"/>
        <v>4</v>
      </c>
      <c r="Q103" s="1450">
        <f t="shared" si="60"/>
        <v>4</v>
      </c>
      <c r="R103" s="1450">
        <f t="shared" si="60"/>
        <v>12</v>
      </c>
      <c r="S103" s="1451">
        <f t="shared" si="60"/>
        <v>8</v>
      </c>
      <c r="T103" s="1365">
        <f t="shared" si="60"/>
        <v>4</v>
      </c>
      <c r="U103" s="1450">
        <f t="shared" si="60"/>
        <v>4</v>
      </c>
      <c r="V103" s="1484">
        <f t="shared" si="60"/>
        <v>0</v>
      </c>
      <c r="W103" s="1105"/>
      <c r="X103" s="103"/>
      <c r="Y103" s="103"/>
      <c r="Z103" s="103"/>
      <c r="AB103" s="108">
        <f aca="true" t="shared" si="61" ref="AB103:AM103">SUMIF(AB95:AB102,"=так",$G95:$G102)</f>
        <v>5</v>
      </c>
      <c r="AC103" s="108">
        <f t="shared" si="61"/>
        <v>0</v>
      </c>
      <c r="AD103" s="108">
        <f t="shared" si="61"/>
        <v>0</v>
      </c>
      <c r="AE103" s="108">
        <f t="shared" si="61"/>
        <v>0</v>
      </c>
      <c r="AF103" s="108">
        <f t="shared" si="61"/>
        <v>0</v>
      </c>
      <c r="AG103" s="108">
        <f t="shared" si="61"/>
        <v>0</v>
      </c>
      <c r="AH103" s="108">
        <f t="shared" si="61"/>
        <v>0</v>
      </c>
      <c r="AI103" s="108">
        <f t="shared" si="61"/>
        <v>3</v>
      </c>
      <c r="AJ103" s="108">
        <f t="shared" si="61"/>
        <v>0</v>
      </c>
      <c r="AK103" s="108">
        <f t="shared" si="61"/>
        <v>0</v>
      </c>
      <c r="AL103" s="108">
        <f t="shared" si="61"/>
        <v>0</v>
      </c>
      <c r="AM103" s="108">
        <f t="shared" si="61"/>
        <v>0</v>
      </c>
      <c r="AN103" s="889"/>
      <c r="BN103" s="1054">
        <f t="shared" si="59"/>
        <v>0.43333333333333335</v>
      </c>
    </row>
    <row r="104" spans="1:66" s="19" customFormat="1" ht="15.75" customHeight="1" thickBot="1">
      <c r="A104" s="1740" t="s">
        <v>507</v>
      </c>
      <c r="B104" s="1741"/>
      <c r="C104" s="1741"/>
      <c r="D104" s="1741"/>
      <c r="E104" s="1741"/>
      <c r="F104" s="1741"/>
      <c r="G104" s="1743"/>
      <c r="H104" s="1743"/>
      <c r="I104" s="1743"/>
      <c r="J104" s="1743"/>
      <c r="K104" s="1743"/>
      <c r="L104" s="1743"/>
      <c r="M104" s="1743"/>
      <c r="N104" s="1741"/>
      <c r="O104" s="1741"/>
      <c r="P104" s="1741"/>
      <c r="Q104" s="1741"/>
      <c r="R104" s="1741"/>
      <c r="S104" s="1741"/>
      <c r="T104" s="1741"/>
      <c r="U104" s="1741"/>
      <c r="V104" s="1742"/>
      <c r="W104" s="1050"/>
      <c r="X104" s="540"/>
      <c r="Y104" s="540"/>
      <c r="Z104" s="540"/>
      <c r="AA104" s="540"/>
      <c r="AB104" s="888"/>
      <c r="AC104" s="888"/>
      <c r="AD104" s="888"/>
      <c r="AE104" s="888"/>
      <c r="AF104" s="888"/>
      <c r="AG104" s="888"/>
      <c r="AH104" s="888"/>
      <c r="AI104" s="888"/>
      <c r="AJ104" s="888"/>
      <c r="AK104" s="888"/>
      <c r="AL104" s="888"/>
      <c r="AM104" s="888"/>
      <c r="AN104" s="888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1054" t="e">
        <f t="shared" si="59"/>
        <v>#DIV/0!</v>
      </c>
    </row>
    <row r="105" spans="1:66" s="2130" customFormat="1" ht="31.5" customHeight="1" thickBot="1">
      <c r="A105" s="2111" t="s">
        <v>249</v>
      </c>
      <c r="B105" s="2112" t="s">
        <v>508</v>
      </c>
      <c r="C105" s="2113"/>
      <c r="D105" s="2114">
        <v>1</v>
      </c>
      <c r="E105" s="2114"/>
      <c r="F105" s="2115"/>
      <c r="G105" s="2116">
        <v>5</v>
      </c>
      <c r="H105" s="2117">
        <f>G105*30</f>
        <v>150</v>
      </c>
      <c r="I105" s="2118">
        <f>J105+K105+L105</f>
        <v>60</v>
      </c>
      <c r="J105" s="2118"/>
      <c r="K105" s="2118"/>
      <c r="L105" s="2118">
        <v>60</v>
      </c>
      <c r="M105" s="2119">
        <f>H105-I105</f>
        <v>90</v>
      </c>
      <c r="N105" s="2120">
        <v>4</v>
      </c>
      <c r="O105" s="2121"/>
      <c r="P105" s="2122"/>
      <c r="Q105" s="2123"/>
      <c r="R105" s="2124"/>
      <c r="S105" s="2125"/>
      <c r="T105" s="2120"/>
      <c r="U105" s="2126"/>
      <c r="V105" s="2127"/>
      <c r="W105" s="2128"/>
      <c r="X105" s="2129"/>
      <c r="Y105" s="2129"/>
      <c r="Z105" s="2129"/>
      <c r="AB105" s="2131"/>
      <c r="AC105" s="2131"/>
      <c r="AD105" s="2131"/>
      <c r="AE105" s="2131"/>
      <c r="AF105" s="2131"/>
      <c r="AG105" s="2131"/>
      <c r="AH105" s="2131"/>
      <c r="AI105" s="2131"/>
      <c r="AJ105" s="2131"/>
      <c r="AK105" s="2131"/>
      <c r="AL105" s="2131"/>
      <c r="AM105" s="2131"/>
      <c r="AN105" s="2132"/>
      <c r="BN105" s="1995">
        <f t="shared" si="59"/>
        <v>0.4</v>
      </c>
    </row>
    <row r="106" spans="1:66" s="2130" customFormat="1" ht="15.75" customHeight="1" thickBot="1">
      <c r="A106" s="2133" t="s">
        <v>444</v>
      </c>
      <c r="B106" s="2134"/>
      <c r="C106" s="2134"/>
      <c r="D106" s="2134"/>
      <c r="E106" s="2134"/>
      <c r="F106" s="2134"/>
      <c r="G106" s="2134"/>
      <c r="H106" s="2134"/>
      <c r="I106" s="2134"/>
      <c r="J106" s="2134"/>
      <c r="K106" s="2134"/>
      <c r="L106" s="2134"/>
      <c r="M106" s="2134"/>
      <c r="N106" s="2134"/>
      <c r="O106" s="2134"/>
      <c r="P106" s="2134"/>
      <c r="Q106" s="2134"/>
      <c r="R106" s="2134"/>
      <c r="S106" s="2134"/>
      <c r="T106" s="2134"/>
      <c r="U106" s="2134"/>
      <c r="V106" s="2135"/>
      <c r="W106" s="2136"/>
      <c r="X106" s="2137"/>
      <c r="Y106" s="2137"/>
      <c r="Z106" s="2137"/>
      <c r="AA106" s="2137"/>
      <c r="AB106" s="2138"/>
      <c r="AC106" s="2138"/>
      <c r="AD106" s="2138"/>
      <c r="AE106" s="2138"/>
      <c r="AF106" s="2138"/>
      <c r="AG106" s="2138"/>
      <c r="AH106" s="2138"/>
      <c r="AI106" s="2138"/>
      <c r="AJ106" s="2138"/>
      <c r="AK106" s="2138"/>
      <c r="AL106" s="2138"/>
      <c r="AM106" s="2138"/>
      <c r="AN106" s="2138"/>
      <c r="AO106" s="2137"/>
      <c r="AP106" s="2137"/>
      <c r="AQ106" s="2137"/>
      <c r="AR106" s="2137"/>
      <c r="AS106" s="2137"/>
      <c r="AT106" s="2137"/>
      <c r="AU106" s="2137"/>
      <c r="AV106" s="2137"/>
      <c r="AW106" s="2137"/>
      <c r="AX106" s="2137"/>
      <c r="AY106" s="2137"/>
      <c r="AZ106" s="2137"/>
      <c r="BA106" s="2137"/>
      <c r="BB106" s="2137"/>
      <c r="BC106" s="2137"/>
      <c r="BD106" s="2137"/>
      <c r="BE106" s="2137"/>
      <c r="BF106" s="2137"/>
      <c r="BG106" s="2137"/>
      <c r="BH106" s="2137"/>
      <c r="BI106" s="2137"/>
      <c r="BJ106" s="2137"/>
      <c r="BK106" s="2137"/>
      <c r="BL106" s="2137"/>
      <c r="BM106" s="2137"/>
      <c r="BN106" s="1995" t="e">
        <f t="shared" si="59"/>
        <v>#DIV/0!</v>
      </c>
    </row>
    <row r="107" spans="1:66" s="2130" customFormat="1" ht="31.5" customHeight="1" thickBot="1">
      <c r="A107" s="2111" t="s">
        <v>250</v>
      </c>
      <c r="B107" s="2112" t="s">
        <v>508</v>
      </c>
      <c r="C107" s="2113"/>
      <c r="D107" s="2114"/>
      <c r="E107" s="2114"/>
      <c r="F107" s="2115"/>
      <c r="G107" s="2116">
        <v>3</v>
      </c>
      <c r="H107" s="2117">
        <f>G107*30</f>
        <v>90</v>
      </c>
      <c r="I107" s="2118">
        <f>J107+K107+L107</f>
        <v>36</v>
      </c>
      <c r="J107" s="2118"/>
      <c r="K107" s="2118"/>
      <c r="L107" s="2118">
        <v>36</v>
      </c>
      <c r="M107" s="2119">
        <f>H107-I107</f>
        <v>54</v>
      </c>
      <c r="N107" s="2120"/>
      <c r="O107" s="2121">
        <v>4</v>
      </c>
      <c r="P107" s="2122"/>
      <c r="Q107" s="2123"/>
      <c r="R107" s="2124"/>
      <c r="S107" s="2125"/>
      <c r="T107" s="2120"/>
      <c r="U107" s="2126"/>
      <c r="V107" s="2127"/>
      <c r="W107" s="2128"/>
      <c r="X107" s="2129"/>
      <c r="Y107" s="2129"/>
      <c r="Z107" s="2129"/>
      <c r="AB107" s="2131"/>
      <c r="AC107" s="2131"/>
      <c r="AD107" s="2131"/>
      <c r="AE107" s="2131"/>
      <c r="AF107" s="2131"/>
      <c r="AG107" s="2131"/>
      <c r="AH107" s="2131"/>
      <c r="AI107" s="2131"/>
      <c r="AJ107" s="2131"/>
      <c r="AK107" s="2131"/>
      <c r="AL107" s="2131"/>
      <c r="AM107" s="2131"/>
      <c r="AN107" s="2132"/>
      <c r="BN107" s="1995">
        <f t="shared" si="59"/>
        <v>0.4</v>
      </c>
    </row>
    <row r="108" spans="1:66" s="2130" customFormat="1" ht="15.75" customHeight="1" thickBot="1">
      <c r="A108" s="2133" t="s">
        <v>445</v>
      </c>
      <c r="B108" s="2134"/>
      <c r="C108" s="2134"/>
      <c r="D108" s="2134"/>
      <c r="E108" s="2134"/>
      <c r="F108" s="2134"/>
      <c r="G108" s="2134"/>
      <c r="H108" s="2134"/>
      <c r="I108" s="2134"/>
      <c r="J108" s="2134"/>
      <c r="K108" s="2134"/>
      <c r="L108" s="2134"/>
      <c r="M108" s="2134"/>
      <c r="N108" s="2134"/>
      <c r="O108" s="2134"/>
      <c r="P108" s="2134"/>
      <c r="Q108" s="2134"/>
      <c r="R108" s="2134"/>
      <c r="S108" s="2134"/>
      <c r="T108" s="2134"/>
      <c r="U108" s="2134"/>
      <c r="V108" s="2135"/>
      <c r="W108" s="2136"/>
      <c r="X108" s="2137"/>
      <c r="Y108" s="2137"/>
      <c r="Z108" s="2137"/>
      <c r="AA108" s="2137"/>
      <c r="AB108" s="2138"/>
      <c r="AC108" s="2138"/>
      <c r="AD108" s="2138"/>
      <c r="AE108" s="2138"/>
      <c r="AF108" s="2138"/>
      <c r="AG108" s="2138"/>
      <c r="AH108" s="2138"/>
      <c r="AI108" s="2138"/>
      <c r="AJ108" s="2138"/>
      <c r="AK108" s="2138"/>
      <c r="AL108" s="2138"/>
      <c r="AM108" s="2138"/>
      <c r="AN108" s="2138"/>
      <c r="AO108" s="2137"/>
      <c r="AP108" s="2137"/>
      <c r="AQ108" s="2137"/>
      <c r="AR108" s="2137"/>
      <c r="AS108" s="2137"/>
      <c r="AT108" s="2137"/>
      <c r="AU108" s="2137"/>
      <c r="AV108" s="2137"/>
      <c r="AW108" s="2137"/>
      <c r="AX108" s="2137"/>
      <c r="AY108" s="2137"/>
      <c r="AZ108" s="2137"/>
      <c r="BA108" s="2137"/>
      <c r="BB108" s="2137"/>
      <c r="BC108" s="2137"/>
      <c r="BD108" s="2137"/>
      <c r="BE108" s="2137"/>
      <c r="BF108" s="2137"/>
      <c r="BG108" s="2137"/>
      <c r="BH108" s="2137"/>
      <c r="BI108" s="2137"/>
      <c r="BJ108" s="2137"/>
      <c r="BK108" s="2137"/>
      <c r="BL108" s="2137"/>
      <c r="BM108" s="2137"/>
      <c r="BN108" s="1995" t="e">
        <f t="shared" si="59"/>
        <v>#DIV/0!</v>
      </c>
    </row>
    <row r="109" spans="1:66" s="2130" customFormat="1" ht="31.5" customHeight="1" thickBot="1">
      <c r="A109" s="2111" t="s">
        <v>251</v>
      </c>
      <c r="B109" s="2112" t="s">
        <v>508</v>
      </c>
      <c r="C109" s="2113"/>
      <c r="D109" s="2114" t="s">
        <v>321</v>
      </c>
      <c r="E109" s="2114"/>
      <c r="F109" s="2115"/>
      <c r="G109" s="2116">
        <v>3</v>
      </c>
      <c r="H109" s="2117">
        <f>G109*30</f>
        <v>90</v>
      </c>
      <c r="I109" s="2118">
        <f>J109+K109+L109</f>
        <v>36</v>
      </c>
      <c r="J109" s="2118"/>
      <c r="K109" s="2118"/>
      <c r="L109" s="2118">
        <v>36</v>
      </c>
      <c r="M109" s="2119">
        <f>H109-I109</f>
        <v>54</v>
      </c>
      <c r="N109" s="2120"/>
      <c r="O109" s="2121"/>
      <c r="P109" s="2139">
        <v>4</v>
      </c>
      <c r="Q109" s="2123"/>
      <c r="R109" s="2124"/>
      <c r="S109" s="2125"/>
      <c r="T109" s="2120"/>
      <c r="U109" s="2126"/>
      <c r="V109" s="2127"/>
      <c r="W109" s="2128"/>
      <c r="X109" s="2129"/>
      <c r="Y109" s="2129"/>
      <c r="Z109" s="2129"/>
      <c r="AB109" s="2131"/>
      <c r="AC109" s="2131"/>
      <c r="AD109" s="2131"/>
      <c r="AE109" s="2131"/>
      <c r="AF109" s="2131"/>
      <c r="AG109" s="2131"/>
      <c r="AH109" s="2131"/>
      <c r="AI109" s="2131"/>
      <c r="AJ109" s="2131"/>
      <c r="AK109" s="2131"/>
      <c r="AL109" s="2131"/>
      <c r="AM109" s="2131"/>
      <c r="AN109" s="2132"/>
      <c r="BN109" s="1995">
        <f t="shared" si="59"/>
        <v>0.4</v>
      </c>
    </row>
    <row r="110" spans="1:66" s="19" customFormat="1" ht="15.75" customHeight="1" thickBot="1">
      <c r="A110" s="1740" t="s">
        <v>446</v>
      </c>
      <c r="B110" s="1741"/>
      <c r="C110" s="1741"/>
      <c r="D110" s="1741"/>
      <c r="E110" s="1741"/>
      <c r="F110" s="1741"/>
      <c r="G110" s="1741"/>
      <c r="H110" s="1741"/>
      <c r="I110" s="1741"/>
      <c r="J110" s="1741"/>
      <c r="K110" s="1741"/>
      <c r="L110" s="1741"/>
      <c r="M110" s="1741"/>
      <c r="N110" s="1741"/>
      <c r="O110" s="1741"/>
      <c r="P110" s="1741"/>
      <c r="Q110" s="1741"/>
      <c r="R110" s="1741"/>
      <c r="S110" s="1741"/>
      <c r="T110" s="1741"/>
      <c r="U110" s="1741"/>
      <c r="V110" s="1742"/>
      <c r="W110" s="1050"/>
      <c r="X110" s="540"/>
      <c r="Y110" s="540"/>
      <c r="Z110" s="540"/>
      <c r="AA110" s="540"/>
      <c r="AB110" s="888"/>
      <c r="AC110" s="888"/>
      <c r="AD110" s="888"/>
      <c r="AE110" s="888"/>
      <c r="AF110" s="888"/>
      <c r="AG110" s="888"/>
      <c r="AH110" s="888"/>
      <c r="AI110" s="888"/>
      <c r="AJ110" s="888"/>
      <c r="AK110" s="888"/>
      <c r="AL110" s="888"/>
      <c r="AM110" s="888"/>
      <c r="AN110" s="888"/>
      <c r="AO110" s="540"/>
      <c r="AP110" s="540"/>
      <c r="AQ110" s="540"/>
      <c r="AR110" s="540"/>
      <c r="AS110" s="540"/>
      <c r="AT110" s="540"/>
      <c r="AU110" s="540"/>
      <c r="AV110" s="540"/>
      <c r="AW110" s="540"/>
      <c r="AX110" s="540"/>
      <c r="AY110" s="540"/>
      <c r="AZ110" s="540"/>
      <c r="BA110" s="540"/>
      <c r="BB110" s="540"/>
      <c r="BC110" s="540"/>
      <c r="BD110" s="540"/>
      <c r="BE110" s="540"/>
      <c r="BF110" s="540"/>
      <c r="BG110" s="540"/>
      <c r="BH110" s="540"/>
      <c r="BI110" s="540"/>
      <c r="BJ110" s="540"/>
      <c r="BK110" s="540"/>
      <c r="BL110" s="540"/>
      <c r="BM110" s="540"/>
      <c r="BN110" s="1054" t="e">
        <f t="shared" si="59"/>
        <v>#DIV/0!</v>
      </c>
    </row>
    <row r="111" spans="1:66" s="19" customFormat="1" ht="31.5" customHeight="1" thickBot="1">
      <c r="A111" s="230" t="s">
        <v>256</v>
      </c>
      <c r="B111" s="1485" t="s">
        <v>508</v>
      </c>
      <c r="C111" s="1233"/>
      <c r="D111" s="1241">
        <v>3</v>
      </c>
      <c r="E111" s="1241"/>
      <c r="F111" s="1486"/>
      <c r="G111" s="1487">
        <v>4</v>
      </c>
      <c r="H111" s="1488">
        <f>G111*30</f>
        <v>120</v>
      </c>
      <c r="I111" s="1489">
        <f>J111+K111+L111</f>
        <v>60</v>
      </c>
      <c r="J111" s="1489"/>
      <c r="K111" s="1489"/>
      <c r="L111" s="1489">
        <v>60</v>
      </c>
      <c r="M111" s="1490">
        <f>H111-I111</f>
        <v>60</v>
      </c>
      <c r="N111" s="1491"/>
      <c r="O111" s="1492"/>
      <c r="P111" s="1493"/>
      <c r="Q111" s="1499">
        <v>4</v>
      </c>
      <c r="R111" s="1495"/>
      <c r="S111" s="1496"/>
      <c r="T111" s="1491"/>
      <c r="U111" s="1325"/>
      <c r="V111" s="1497"/>
      <c r="W111" s="1099"/>
      <c r="X111" s="1052"/>
      <c r="Y111" s="1052"/>
      <c r="Z111" s="1052"/>
      <c r="AB111" s="1053"/>
      <c r="AC111" s="1053"/>
      <c r="AD111" s="1053"/>
      <c r="AE111" s="1053"/>
      <c r="AF111" s="1053"/>
      <c r="AG111" s="1053"/>
      <c r="AH111" s="1053"/>
      <c r="AI111" s="1053"/>
      <c r="AJ111" s="1053"/>
      <c r="AK111" s="1053"/>
      <c r="AL111" s="1053"/>
      <c r="AM111" s="1053"/>
      <c r="AN111" s="889"/>
      <c r="BN111" s="1054">
        <f t="shared" si="59"/>
        <v>0.5</v>
      </c>
    </row>
    <row r="112" spans="1:66" s="19" customFormat="1" ht="15.75" customHeight="1" thickBot="1">
      <c r="A112" s="1740" t="s">
        <v>447</v>
      </c>
      <c r="B112" s="1741"/>
      <c r="C112" s="1741"/>
      <c r="D112" s="1741"/>
      <c r="E112" s="1741"/>
      <c r="F112" s="1741"/>
      <c r="G112" s="1741"/>
      <c r="H112" s="1741"/>
      <c r="I112" s="1741"/>
      <c r="J112" s="1741"/>
      <c r="K112" s="1741"/>
      <c r="L112" s="1741"/>
      <c r="M112" s="1741"/>
      <c r="N112" s="1741"/>
      <c r="O112" s="1741"/>
      <c r="P112" s="1741"/>
      <c r="Q112" s="1741"/>
      <c r="R112" s="1741"/>
      <c r="S112" s="1741"/>
      <c r="T112" s="1741"/>
      <c r="U112" s="1741"/>
      <c r="V112" s="1742"/>
      <c r="W112" s="1050"/>
      <c r="X112" s="540"/>
      <c r="Y112" s="540"/>
      <c r="Z112" s="540"/>
      <c r="AA112" s="540"/>
      <c r="AB112" s="888"/>
      <c r="AC112" s="888"/>
      <c r="AD112" s="888"/>
      <c r="AE112" s="888"/>
      <c r="AF112" s="888"/>
      <c r="AG112" s="888"/>
      <c r="AH112" s="888"/>
      <c r="AI112" s="888"/>
      <c r="AJ112" s="888"/>
      <c r="AK112" s="888"/>
      <c r="AL112" s="888"/>
      <c r="AM112" s="888"/>
      <c r="AN112" s="888"/>
      <c r="AO112" s="540"/>
      <c r="AP112" s="540"/>
      <c r="AQ112" s="540"/>
      <c r="AR112" s="540"/>
      <c r="AS112" s="540"/>
      <c r="AT112" s="540"/>
      <c r="AU112" s="540"/>
      <c r="AV112" s="540"/>
      <c r="AW112" s="540"/>
      <c r="AX112" s="540"/>
      <c r="AY112" s="540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0"/>
      <c r="BL112" s="540"/>
      <c r="BM112" s="540"/>
      <c r="BN112" s="1054" t="e">
        <f t="shared" si="59"/>
        <v>#DIV/0!</v>
      </c>
    </row>
    <row r="113" spans="1:66" s="19" customFormat="1" ht="31.5" customHeight="1" thickBot="1">
      <c r="A113" s="230" t="s">
        <v>257</v>
      </c>
      <c r="B113" s="1485" t="s">
        <v>508</v>
      </c>
      <c r="C113" s="1233"/>
      <c r="D113" s="1241"/>
      <c r="E113" s="1241"/>
      <c r="F113" s="1486"/>
      <c r="G113" s="1487">
        <v>2</v>
      </c>
      <c r="H113" s="1488">
        <f aca="true" t="shared" si="62" ref="H113:H119">G113*30</f>
        <v>60</v>
      </c>
      <c r="I113" s="1489">
        <f aca="true" t="shared" si="63" ref="I113:I119">J113+K113+L113</f>
        <v>36</v>
      </c>
      <c r="J113" s="1489"/>
      <c r="K113" s="1489"/>
      <c r="L113" s="1489">
        <v>36</v>
      </c>
      <c r="M113" s="1490">
        <f aca="true" t="shared" si="64" ref="M113:M119">H113-I113</f>
        <v>24</v>
      </c>
      <c r="N113" s="1491"/>
      <c r="O113" s="1492"/>
      <c r="P113" s="1493"/>
      <c r="Q113" s="1494"/>
      <c r="R113" s="1492">
        <v>4</v>
      </c>
      <c r="S113" s="1496"/>
      <c r="T113" s="1491"/>
      <c r="U113" s="1325"/>
      <c r="V113" s="1497"/>
      <c r="W113" s="1099"/>
      <c r="X113" s="1052"/>
      <c r="Y113" s="1052"/>
      <c r="Z113" s="1052"/>
      <c r="AB113" s="1053"/>
      <c r="AC113" s="1053"/>
      <c r="AD113" s="1053"/>
      <c r="AE113" s="1053"/>
      <c r="AF113" s="1053"/>
      <c r="AG113" s="1053"/>
      <c r="AH113" s="1053"/>
      <c r="AI113" s="1053"/>
      <c r="AJ113" s="1053"/>
      <c r="AK113" s="1053"/>
      <c r="AL113" s="1053"/>
      <c r="AM113" s="1053"/>
      <c r="AN113" s="889"/>
      <c r="BN113" s="1054">
        <f t="shared" si="59"/>
        <v>0.6</v>
      </c>
    </row>
    <row r="114" spans="1:66" s="17" customFormat="1" ht="16.5" thickBot="1">
      <c r="A114" s="1103" t="s">
        <v>582</v>
      </c>
      <c r="B114" s="1289" t="s">
        <v>580</v>
      </c>
      <c r="C114" s="1253"/>
      <c r="D114" s="1102" t="s">
        <v>323</v>
      </c>
      <c r="E114" s="1157"/>
      <c r="F114" s="1243"/>
      <c r="G114" s="1411">
        <v>3</v>
      </c>
      <c r="H114" s="1500">
        <f t="shared" si="62"/>
        <v>90</v>
      </c>
      <c r="I114" s="1501">
        <f t="shared" si="63"/>
        <v>36</v>
      </c>
      <c r="J114" s="1101">
        <v>18</v>
      </c>
      <c r="K114" s="1102"/>
      <c r="L114" s="1102">
        <v>18</v>
      </c>
      <c r="M114" s="1490">
        <f t="shared" si="64"/>
        <v>54</v>
      </c>
      <c r="N114" s="1359"/>
      <c r="O114" s="1153"/>
      <c r="P114" s="1152"/>
      <c r="Q114" s="1359"/>
      <c r="R114" s="1153">
        <v>4</v>
      </c>
      <c r="S114" s="1152"/>
      <c r="T114" s="1359"/>
      <c r="U114" s="1153"/>
      <c r="V114" s="1360"/>
      <c r="W114" s="537"/>
      <c r="X114" s="358"/>
      <c r="Y114" s="358"/>
      <c r="Z114" s="358"/>
      <c r="AB114" s="358">
        <f aca="true" t="shared" si="65" ref="AB114:AJ115">IF(N114&lt;&gt;"","так","")</f>
      </c>
      <c r="AC114" s="358">
        <f t="shared" si="65"/>
      </c>
      <c r="AD114" s="358">
        <f t="shared" si="65"/>
      </c>
      <c r="AE114" s="358">
        <f t="shared" si="65"/>
      </c>
      <c r="AF114" s="358" t="str">
        <f t="shared" si="65"/>
        <v>так</v>
      </c>
      <c r="AG114" s="358">
        <f t="shared" si="65"/>
      </c>
      <c r="AH114" s="358">
        <f t="shared" si="65"/>
      </c>
      <c r="AI114" s="358">
        <f t="shared" si="65"/>
      </c>
      <c r="AJ114" s="358">
        <f t="shared" si="65"/>
      </c>
      <c r="AK114" s="358" t="e">
        <f>IF(#REF!&lt;&gt;"","так","")</f>
        <v>#REF!</v>
      </c>
      <c r="AL114" s="358" t="e">
        <f>IF(#REF!&lt;&gt;"","так","")</f>
        <v>#REF!</v>
      </c>
      <c r="AM114" s="358" t="e">
        <f>IF(#REF!&lt;&gt;"","так","")</f>
        <v>#REF!</v>
      </c>
      <c r="BN114" s="1054">
        <f t="shared" si="59"/>
        <v>0.4</v>
      </c>
    </row>
    <row r="115" spans="1:66" s="17" customFormat="1" ht="16.5" thickBot="1">
      <c r="A115" s="1103" t="s">
        <v>583</v>
      </c>
      <c r="B115" s="1289" t="s">
        <v>509</v>
      </c>
      <c r="C115" s="1253"/>
      <c r="D115" s="1102" t="s">
        <v>323</v>
      </c>
      <c r="E115" s="1157"/>
      <c r="F115" s="1243"/>
      <c r="G115" s="1411">
        <v>3</v>
      </c>
      <c r="H115" s="1500">
        <f t="shared" si="62"/>
        <v>90</v>
      </c>
      <c r="I115" s="1501">
        <f t="shared" si="63"/>
        <v>36</v>
      </c>
      <c r="J115" s="1101">
        <v>18</v>
      </c>
      <c r="K115" s="1102"/>
      <c r="L115" s="1102">
        <v>18</v>
      </c>
      <c r="M115" s="1490">
        <f t="shared" si="64"/>
        <v>54</v>
      </c>
      <c r="N115" s="1359"/>
      <c r="O115" s="1153"/>
      <c r="P115" s="1152"/>
      <c r="Q115" s="1359"/>
      <c r="R115" s="1153">
        <v>4</v>
      </c>
      <c r="S115" s="1152"/>
      <c r="T115" s="1359"/>
      <c r="U115" s="1153"/>
      <c r="V115" s="1360"/>
      <c r="W115" s="537"/>
      <c r="X115" s="358"/>
      <c r="Y115" s="358"/>
      <c r="Z115" s="358"/>
      <c r="AB115" s="358">
        <f t="shared" si="65"/>
      </c>
      <c r="AC115" s="358">
        <f t="shared" si="65"/>
      </c>
      <c r="AD115" s="358">
        <f t="shared" si="65"/>
      </c>
      <c r="AE115" s="358">
        <f t="shared" si="65"/>
      </c>
      <c r="AF115" s="358" t="str">
        <f t="shared" si="65"/>
        <v>так</v>
      </c>
      <c r="AG115" s="358">
        <f t="shared" si="65"/>
      </c>
      <c r="AH115" s="358">
        <f t="shared" si="65"/>
      </c>
      <c r="AI115" s="358">
        <f t="shared" si="65"/>
      </c>
      <c r="AJ115" s="358">
        <f t="shared" si="65"/>
      </c>
      <c r="AK115" s="358" t="e">
        <f>IF(#REF!&lt;&gt;"","так","")</f>
        <v>#REF!</v>
      </c>
      <c r="AL115" s="358" t="e">
        <f>IF(#REF!&lt;&gt;"","так","")</f>
        <v>#REF!</v>
      </c>
      <c r="AM115" s="358" t="e">
        <f>IF(#REF!&lt;&gt;"","так","")</f>
        <v>#REF!</v>
      </c>
      <c r="BN115" s="1054">
        <f t="shared" si="59"/>
        <v>0.4</v>
      </c>
    </row>
    <row r="116" spans="1:66" s="17" customFormat="1" ht="16.5" thickBot="1">
      <c r="A116" s="1284" t="s">
        <v>584</v>
      </c>
      <c r="B116" s="1439" t="s">
        <v>567</v>
      </c>
      <c r="C116" s="1440"/>
      <c r="D116" s="1158" t="s">
        <v>323</v>
      </c>
      <c r="E116" s="1258"/>
      <c r="F116" s="1259"/>
      <c r="G116" s="1502">
        <v>3</v>
      </c>
      <c r="H116" s="1503">
        <f t="shared" si="62"/>
        <v>90</v>
      </c>
      <c r="I116" s="1504">
        <f t="shared" si="63"/>
        <v>36</v>
      </c>
      <c r="J116" s="1286">
        <v>18</v>
      </c>
      <c r="K116" s="1158"/>
      <c r="L116" s="1158">
        <v>18</v>
      </c>
      <c r="M116" s="1505">
        <f t="shared" si="64"/>
        <v>54</v>
      </c>
      <c r="N116" s="1441"/>
      <c r="O116" s="1287"/>
      <c r="P116" s="1442"/>
      <c r="Q116" s="1441"/>
      <c r="R116" s="1287">
        <v>4</v>
      </c>
      <c r="S116" s="1442"/>
      <c r="T116" s="1441"/>
      <c r="U116" s="1287"/>
      <c r="V116" s="1443"/>
      <c r="W116" s="537"/>
      <c r="X116" s="358"/>
      <c r="Y116" s="358"/>
      <c r="Z116" s="358"/>
      <c r="AB116" s="358"/>
      <c r="AC116" s="358"/>
      <c r="AD116" s="358"/>
      <c r="AE116" s="358"/>
      <c r="AF116" s="358"/>
      <c r="AG116" s="358"/>
      <c r="AH116" s="358"/>
      <c r="AI116" s="358"/>
      <c r="AJ116" s="358"/>
      <c r="AK116" s="358"/>
      <c r="AL116" s="358"/>
      <c r="AM116" s="358"/>
      <c r="BN116" s="1054"/>
    </row>
    <row r="117" spans="1:66" s="17" customFormat="1" ht="16.5" thickBot="1">
      <c r="A117" s="1285" t="s">
        <v>585</v>
      </c>
      <c r="B117" s="1506" t="s">
        <v>568</v>
      </c>
      <c r="C117" s="1507"/>
      <c r="D117" s="1102" t="s">
        <v>323</v>
      </c>
      <c r="E117" s="1245"/>
      <c r="F117" s="1246"/>
      <c r="G117" s="1502">
        <v>3</v>
      </c>
      <c r="H117" s="1503">
        <f t="shared" si="62"/>
        <v>90</v>
      </c>
      <c r="I117" s="1504">
        <f t="shared" si="63"/>
        <v>36</v>
      </c>
      <c r="J117" s="1286">
        <v>18</v>
      </c>
      <c r="K117" s="1158"/>
      <c r="L117" s="1158">
        <v>18</v>
      </c>
      <c r="M117" s="1505">
        <f t="shared" si="64"/>
        <v>54</v>
      </c>
      <c r="N117" s="1334"/>
      <c r="O117" s="1288"/>
      <c r="P117" s="1336"/>
      <c r="Q117" s="1508"/>
      <c r="R117" s="1288">
        <v>4</v>
      </c>
      <c r="S117" s="1335"/>
      <c r="T117" s="1334"/>
      <c r="U117" s="1288"/>
      <c r="V117" s="1336"/>
      <c r="W117" s="537"/>
      <c r="X117" s="358"/>
      <c r="Y117" s="358"/>
      <c r="Z117" s="358"/>
      <c r="AB117" s="358"/>
      <c r="AC117" s="358"/>
      <c r="AD117" s="358"/>
      <c r="AE117" s="358"/>
      <c r="AF117" s="358"/>
      <c r="AG117" s="358"/>
      <c r="AH117" s="358"/>
      <c r="AI117" s="358"/>
      <c r="AJ117" s="358"/>
      <c r="AK117" s="358"/>
      <c r="AL117" s="358"/>
      <c r="AM117" s="358"/>
      <c r="BN117" s="1054"/>
    </row>
    <row r="118" spans="1:66" s="17" customFormat="1" ht="16.5" thickBot="1">
      <c r="A118" s="1285" t="s">
        <v>586</v>
      </c>
      <c r="B118" s="1506" t="s">
        <v>512</v>
      </c>
      <c r="C118" s="1507"/>
      <c r="D118" s="1102" t="s">
        <v>323</v>
      </c>
      <c r="E118" s="1245"/>
      <c r="F118" s="1246"/>
      <c r="G118" s="1502">
        <v>3</v>
      </c>
      <c r="H118" s="1503">
        <f t="shared" si="62"/>
        <v>90</v>
      </c>
      <c r="I118" s="1504">
        <f t="shared" si="63"/>
        <v>36</v>
      </c>
      <c r="J118" s="1286">
        <v>18</v>
      </c>
      <c r="K118" s="1158"/>
      <c r="L118" s="1158">
        <v>18</v>
      </c>
      <c r="M118" s="1505">
        <f t="shared" si="64"/>
        <v>54</v>
      </c>
      <c r="N118" s="1334"/>
      <c r="O118" s="1288"/>
      <c r="P118" s="1336"/>
      <c r="Q118" s="1508"/>
      <c r="R118" s="1288">
        <v>4</v>
      </c>
      <c r="S118" s="1335"/>
      <c r="T118" s="1334"/>
      <c r="U118" s="1288"/>
      <c r="V118" s="1336"/>
      <c r="W118" s="537"/>
      <c r="X118" s="358"/>
      <c r="Y118" s="358"/>
      <c r="Z118" s="358"/>
      <c r="AB118" s="358"/>
      <c r="AC118" s="358"/>
      <c r="AD118" s="358"/>
      <c r="AE118" s="358"/>
      <c r="AF118" s="358"/>
      <c r="AG118" s="358"/>
      <c r="AH118" s="358"/>
      <c r="AI118" s="358"/>
      <c r="AJ118" s="358"/>
      <c r="AK118" s="358"/>
      <c r="AL118" s="358"/>
      <c r="AM118" s="358"/>
      <c r="BN118" s="1054"/>
    </row>
    <row r="119" spans="1:66" s="17" customFormat="1" ht="16.5" thickBot="1">
      <c r="A119" s="1285" t="s">
        <v>587</v>
      </c>
      <c r="B119" s="1506" t="s">
        <v>513</v>
      </c>
      <c r="C119" s="1507"/>
      <c r="D119" s="1158" t="s">
        <v>323</v>
      </c>
      <c r="E119" s="1245"/>
      <c r="F119" s="1246"/>
      <c r="G119" s="1502">
        <v>3</v>
      </c>
      <c r="H119" s="1503">
        <f t="shared" si="62"/>
        <v>90</v>
      </c>
      <c r="I119" s="1504">
        <f t="shared" si="63"/>
        <v>36</v>
      </c>
      <c r="J119" s="1286">
        <v>18</v>
      </c>
      <c r="K119" s="1158"/>
      <c r="L119" s="1158">
        <v>18</v>
      </c>
      <c r="M119" s="1505">
        <f t="shared" si="64"/>
        <v>54</v>
      </c>
      <c r="N119" s="1334"/>
      <c r="O119" s="1288"/>
      <c r="P119" s="1336"/>
      <c r="Q119" s="1508"/>
      <c r="R119" s="1288">
        <v>4</v>
      </c>
      <c r="S119" s="1335"/>
      <c r="T119" s="1334"/>
      <c r="U119" s="1288"/>
      <c r="V119" s="1336"/>
      <c r="W119" s="537"/>
      <c r="X119" s="358"/>
      <c r="Y119" s="358"/>
      <c r="Z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358"/>
      <c r="BN119" s="1054"/>
    </row>
    <row r="120" spans="1:66" s="19" customFormat="1" ht="15.75" customHeight="1" thickBot="1">
      <c r="A120" s="1740" t="s">
        <v>448</v>
      </c>
      <c r="B120" s="1741"/>
      <c r="C120" s="1741"/>
      <c r="D120" s="1741"/>
      <c r="E120" s="1741"/>
      <c r="F120" s="1741"/>
      <c r="G120" s="1741"/>
      <c r="H120" s="1741"/>
      <c r="I120" s="1741"/>
      <c r="J120" s="1741"/>
      <c r="K120" s="1741"/>
      <c r="L120" s="1741"/>
      <c r="M120" s="1741"/>
      <c r="N120" s="1741"/>
      <c r="O120" s="1741"/>
      <c r="P120" s="1741"/>
      <c r="Q120" s="1741"/>
      <c r="R120" s="1741"/>
      <c r="S120" s="1741"/>
      <c r="T120" s="1741"/>
      <c r="U120" s="1741"/>
      <c r="V120" s="1742"/>
      <c r="W120" s="1050"/>
      <c r="X120" s="540"/>
      <c r="Y120" s="540"/>
      <c r="Z120" s="540"/>
      <c r="AA120" s="540"/>
      <c r="AB120" s="888"/>
      <c r="AC120" s="888"/>
      <c r="AD120" s="888"/>
      <c r="AE120" s="888"/>
      <c r="AF120" s="888"/>
      <c r="AG120" s="888"/>
      <c r="AH120" s="888"/>
      <c r="AI120" s="888"/>
      <c r="AJ120" s="888"/>
      <c r="AK120" s="888"/>
      <c r="AL120" s="888"/>
      <c r="AM120" s="888"/>
      <c r="AN120" s="888"/>
      <c r="AO120" s="540"/>
      <c r="AP120" s="540"/>
      <c r="AQ120" s="540"/>
      <c r="AR120" s="540"/>
      <c r="AS120" s="540"/>
      <c r="AT120" s="540"/>
      <c r="AU120" s="540"/>
      <c r="AV120" s="540"/>
      <c r="AW120" s="540"/>
      <c r="AX120" s="540"/>
      <c r="AY120" s="540"/>
      <c r="AZ120" s="540"/>
      <c r="BA120" s="540"/>
      <c r="BB120" s="540"/>
      <c r="BC120" s="540"/>
      <c r="BD120" s="540"/>
      <c r="BE120" s="540"/>
      <c r="BF120" s="540"/>
      <c r="BG120" s="540"/>
      <c r="BH120" s="540"/>
      <c r="BI120" s="540"/>
      <c r="BJ120" s="540"/>
      <c r="BK120" s="540"/>
      <c r="BL120" s="540"/>
      <c r="BM120" s="540"/>
      <c r="BN120" s="1054" t="e">
        <f t="shared" si="59"/>
        <v>#DIV/0!</v>
      </c>
    </row>
    <row r="121" spans="1:66" s="19" customFormat="1" ht="31.5" customHeight="1" thickBot="1">
      <c r="A121" s="230" t="s">
        <v>258</v>
      </c>
      <c r="B121" s="1485" t="s">
        <v>508</v>
      </c>
      <c r="C121" s="1233"/>
      <c r="D121" s="1241" t="s">
        <v>324</v>
      </c>
      <c r="E121" s="1241"/>
      <c r="F121" s="1486"/>
      <c r="G121" s="1509">
        <v>2</v>
      </c>
      <c r="H121" s="1488">
        <f aca="true" t="shared" si="66" ref="H121:H126">G121*30</f>
        <v>60</v>
      </c>
      <c r="I121" s="1489">
        <f aca="true" t="shared" si="67" ref="I121:I126">J121+K121+L121</f>
        <v>36</v>
      </c>
      <c r="J121" s="1489"/>
      <c r="K121" s="1489"/>
      <c r="L121" s="1489">
        <v>36</v>
      </c>
      <c r="M121" s="1490">
        <f aca="true" t="shared" si="68" ref="M121:M126">H121-I121</f>
        <v>24</v>
      </c>
      <c r="N121" s="1491"/>
      <c r="O121" s="1492"/>
      <c r="P121" s="1498"/>
      <c r="Q121" s="1494"/>
      <c r="R121" s="1495"/>
      <c r="S121" s="1510">
        <v>4</v>
      </c>
      <c r="T121" s="1491"/>
      <c r="U121" s="1325"/>
      <c r="V121" s="1497"/>
      <c r="W121" s="1099"/>
      <c r="X121" s="1052"/>
      <c r="Y121" s="1052"/>
      <c r="Z121" s="1052"/>
      <c r="AB121" s="1053"/>
      <c r="AC121" s="1053"/>
      <c r="AD121" s="1053"/>
      <c r="AE121" s="1053"/>
      <c r="AF121" s="1053"/>
      <c r="AG121" s="1053"/>
      <c r="AH121" s="1053"/>
      <c r="AI121" s="1053"/>
      <c r="AJ121" s="1053"/>
      <c r="AK121" s="1053"/>
      <c r="AL121" s="1053"/>
      <c r="AM121" s="1053"/>
      <c r="AN121" s="889"/>
      <c r="BN121" s="1054">
        <f t="shared" si="59"/>
        <v>0.6</v>
      </c>
    </row>
    <row r="122" spans="1:66" s="17" customFormat="1" ht="16.5" thickBot="1">
      <c r="A122" s="1103" t="s">
        <v>588</v>
      </c>
      <c r="B122" s="1289" t="s">
        <v>511</v>
      </c>
      <c r="C122" s="1253" t="s">
        <v>324</v>
      </c>
      <c r="D122" s="1511"/>
      <c r="E122" s="1245"/>
      <c r="F122" s="1512"/>
      <c r="G122" s="1513">
        <v>3</v>
      </c>
      <c r="H122" s="1500">
        <f t="shared" si="66"/>
        <v>90</v>
      </c>
      <c r="I122" s="1501">
        <f t="shared" si="67"/>
        <v>36</v>
      </c>
      <c r="J122" s="1101">
        <v>12</v>
      </c>
      <c r="K122" s="1102"/>
      <c r="L122" s="1102">
        <v>24</v>
      </c>
      <c r="M122" s="1490">
        <f t="shared" si="68"/>
        <v>54</v>
      </c>
      <c r="N122" s="1359"/>
      <c r="O122" s="1153"/>
      <c r="P122" s="1152"/>
      <c r="Q122" s="1359"/>
      <c r="R122" s="1153"/>
      <c r="S122" s="1152">
        <v>4</v>
      </c>
      <c r="T122" s="1359"/>
      <c r="U122" s="1153"/>
      <c r="V122" s="1360"/>
      <c r="W122" s="537"/>
      <c r="X122" s="358"/>
      <c r="Y122" s="358"/>
      <c r="Z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8"/>
      <c r="AM122" s="358"/>
      <c r="BN122" s="1054"/>
    </row>
    <row r="123" spans="1:66" s="17" customFormat="1" ht="16.5" thickBot="1">
      <c r="A123" s="1103" t="s">
        <v>589</v>
      </c>
      <c r="B123" s="1289" t="s">
        <v>510</v>
      </c>
      <c r="C123" s="1253" t="s">
        <v>324</v>
      </c>
      <c r="D123" s="1102"/>
      <c r="E123" s="1157"/>
      <c r="F123" s="1271"/>
      <c r="G123" s="1513">
        <v>3</v>
      </c>
      <c r="H123" s="1500">
        <f t="shared" si="66"/>
        <v>90</v>
      </c>
      <c r="I123" s="1501">
        <f t="shared" si="67"/>
        <v>36</v>
      </c>
      <c r="J123" s="1101">
        <v>12</v>
      </c>
      <c r="K123" s="1102"/>
      <c r="L123" s="1102">
        <v>24</v>
      </c>
      <c r="M123" s="1490">
        <f t="shared" si="68"/>
        <v>54</v>
      </c>
      <c r="N123" s="1359"/>
      <c r="O123" s="1153"/>
      <c r="P123" s="1152"/>
      <c r="Q123" s="1359"/>
      <c r="R123" s="1153"/>
      <c r="S123" s="1152">
        <v>4</v>
      </c>
      <c r="T123" s="1359"/>
      <c r="U123" s="1153"/>
      <c r="V123" s="1360"/>
      <c r="W123" s="537"/>
      <c r="X123" s="358"/>
      <c r="Y123" s="358"/>
      <c r="Z123" s="358"/>
      <c r="AB123" s="358">
        <f aca="true" t="shared" si="69" ref="AB123:AJ126">IF(N123&lt;&gt;"","так","")</f>
      </c>
      <c r="AC123" s="358">
        <f t="shared" si="69"/>
      </c>
      <c r="AD123" s="358">
        <f t="shared" si="69"/>
      </c>
      <c r="AE123" s="358">
        <f t="shared" si="69"/>
      </c>
      <c r="AF123" s="358">
        <f t="shared" si="69"/>
      </c>
      <c r="AG123" s="358" t="str">
        <f t="shared" si="69"/>
        <v>так</v>
      </c>
      <c r="AH123" s="358">
        <f t="shared" si="69"/>
      </c>
      <c r="AI123" s="358">
        <f t="shared" si="69"/>
      </c>
      <c r="AJ123" s="358">
        <f t="shared" si="69"/>
      </c>
      <c r="AK123" s="358" t="e">
        <f>IF(#REF!&lt;&gt;"","так","")</f>
        <v>#REF!</v>
      </c>
      <c r="AL123" s="358" t="e">
        <f>IF(#REF!&lt;&gt;"","так","")</f>
        <v>#REF!</v>
      </c>
      <c r="AM123" s="358" t="e">
        <f>IF(#REF!&lt;&gt;"","так","")</f>
        <v>#REF!</v>
      </c>
      <c r="BN123" s="1054">
        <f t="shared" si="59"/>
        <v>0.4</v>
      </c>
    </row>
    <row r="124" spans="1:66" s="17" customFormat="1" ht="16.5" thickBot="1">
      <c r="A124" s="1103" t="s">
        <v>590</v>
      </c>
      <c r="B124" s="1289" t="s">
        <v>514</v>
      </c>
      <c r="C124" s="1253" t="s">
        <v>324</v>
      </c>
      <c r="D124" s="1102"/>
      <c r="E124" s="1157"/>
      <c r="F124" s="1271"/>
      <c r="G124" s="1513">
        <v>3</v>
      </c>
      <c r="H124" s="1500">
        <f t="shared" si="66"/>
        <v>90</v>
      </c>
      <c r="I124" s="1501">
        <f t="shared" si="67"/>
        <v>36</v>
      </c>
      <c r="J124" s="1101">
        <v>12</v>
      </c>
      <c r="K124" s="1102"/>
      <c r="L124" s="1102">
        <v>24</v>
      </c>
      <c r="M124" s="1490">
        <f t="shared" si="68"/>
        <v>54</v>
      </c>
      <c r="N124" s="1359"/>
      <c r="O124" s="1153"/>
      <c r="P124" s="1152"/>
      <c r="Q124" s="1359"/>
      <c r="R124" s="1153"/>
      <c r="S124" s="1152">
        <v>4</v>
      </c>
      <c r="T124" s="1359"/>
      <c r="U124" s="1153"/>
      <c r="V124" s="1360"/>
      <c r="W124" s="537"/>
      <c r="X124" s="358"/>
      <c r="Y124" s="358"/>
      <c r="Z124" s="358"/>
      <c r="AB124" s="358">
        <f t="shared" si="69"/>
      </c>
      <c r="AC124" s="358">
        <f t="shared" si="69"/>
      </c>
      <c r="AD124" s="358">
        <f t="shared" si="69"/>
      </c>
      <c r="AE124" s="358">
        <f t="shared" si="69"/>
      </c>
      <c r="AF124" s="358">
        <f t="shared" si="69"/>
      </c>
      <c r="AG124" s="358" t="str">
        <f t="shared" si="69"/>
        <v>так</v>
      </c>
      <c r="AH124" s="358">
        <f t="shared" si="69"/>
      </c>
      <c r="AI124" s="358">
        <f t="shared" si="69"/>
      </c>
      <c r="AJ124" s="358">
        <f t="shared" si="69"/>
      </c>
      <c r="AK124" s="358" t="e">
        <f>IF(#REF!&lt;&gt;"","так","")</f>
        <v>#REF!</v>
      </c>
      <c r="AL124" s="358" t="e">
        <f>IF(#REF!&lt;&gt;"","так","")</f>
        <v>#REF!</v>
      </c>
      <c r="AM124" s="358" t="e">
        <f>IF(#REF!&lt;&gt;"","так","")</f>
        <v>#REF!</v>
      </c>
      <c r="BN124" s="1054">
        <f t="shared" si="59"/>
        <v>0.4</v>
      </c>
    </row>
    <row r="125" spans="1:66" s="17" customFormat="1" ht="16.5" thickBot="1">
      <c r="A125" s="1103" t="s">
        <v>591</v>
      </c>
      <c r="B125" s="1289" t="s">
        <v>569</v>
      </c>
      <c r="C125" s="1253" t="s">
        <v>324</v>
      </c>
      <c r="D125" s="1102"/>
      <c r="E125" s="1157"/>
      <c r="F125" s="1271"/>
      <c r="G125" s="1513">
        <v>3</v>
      </c>
      <c r="H125" s="1500">
        <f t="shared" si="66"/>
        <v>90</v>
      </c>
      <c r="I125" s="1501">
        <f t="shared" si="67"/>
        <v>36</v>
      </c>
      <c r="J125" s="1101">
        <v>12</v>
      </c>
      <c r="K125" s="1102"/>
      <c r="L125" s="1102">
        <v>24</v>
      </c>
      <c r="M125" s="1490">
        <f t="shared" si="68"/>
        <v>54</v>
      </c>
      <c r="N125" s="1359"/>
      <c r="O125" s="1153"/>
      <c r="P125" s="1152"/>
      <c r="Q125" s="1359"/>
      <c r="R125" s="1153"/>
      <c r="S125" s="1152">
        <v>4</v>
      </c>
      <c r="T125" s="1359"/>
      <c r="U125" s="1153"/>
      <c r="V125" s="1360"/>
      <c r="W125" s="537"/>
      <c r="X125" s="358"/>
      <c r="Y125" s="358"/>
      <c r="Z125" s="358"/>
      <c r="AB125" s="358"/>
      <c r="AC125" s="358"/>
      <c r="AD125" s="358"/>
      <c r="AE125" s="358"/>
      <c r="AF125" s="358"/>
      <c r="AG125" s="358"/>
      <c r="AH125" s="358"/>
      <c r="AI125" s="358"/>
      <c r="AJ125" s="358"/>
      <c r="AK125" s="358"/>
      <c r="AL125" s="358"/>
      <c r="AM125" s="358"/>
      <c r="BN125" s="1054"/>
    </row>
    <row r="126" spans="1:66" s="17" customFormat="1" ht="16.5" thickBot="1">
      <c r="A126" s="1103" t="s">
        <v>592</v>
      </c>
      <c r="B126" s="1289" t="s">
        <v>515</v>
      </c>
      <c r="C126" s="1253" t="s">
        <v>324</v>
      </c>
      <c r="D126" s="1102"/>
      <c r="E126" s="1157"/>
      <c r="F126" s="1271"/>
      <c r="G126" s="1513">
        <v>3</v>
      </c>
      <c r="H126" s="1500">
        <f t="shared" si="66"/>
        <v>90</v>
      </c>
      <c r="I126" s="1501">
        <f t="shared" si="67"/>
        <v>36</v>
      </c>
      <c r="J126" s="1101">
        <v>12</v>
      </c>
      <c r="K126" s="1102"/>
      <c r="L126" s="1102">
        <v>24</v>
      </c>
      <c r="M126" s="1490">
        <f t="shared" si="68"/>
        <v>54</v>
      </c>
      <c r="N126" s="1359"/>
      <c r="O126" s="1153"/>
      <c r="P126" s="1152"/>
      <c r="Q126" s="1359"/>
      <c r="R126" s="1153"/>
      <c r="S126" s="1152">
        <v>4</v>
      </c>
      <c r="T126" s="1359"/>
      <c r="U126" s="1153"/>
      <c r="V126" s="1360"/>
      <c r="W126" s="537"/>
      <c r="X126" s="358"/>
      <c r="Y126" s="358"/>
      <c r="Z126" s="358"/>
      <c r="AB126" s="358">
        <f t="shared" si="69"/>
      </c>
      <c r="AC126" s="358">
        <f t="shared" si="69"/>
      </c>
      <c r="AD126" s="358">
        <f t="shared" si="69"/>
      </c>
      <c r="AE126" s="358">
        <f t="shared" si="69"/>
      </c>
      <c r="AF126" s="358">
        <f t="shared" si="69"/>
      </c>
      <c r="AG126" s="358" t="str">
        <f t="shared" si="69"/>
        <v>так</v>
      </c>
      <c r="AH126" s="358">
        <f t="shared" si="69"/>
      </c>
      <c r="AI126" s="358">
        <f t="shared" si="69"/>
      </c>
      <c r="AJ126" s="358">
        <f t="shared" si="69"/>
      </c>
      <c r="AK126" s="358" t="e">
        <f>IF(#REF!&lt;&gt;"","так","")</f>
        <v>#REF!</v>
      </c>
      <c r="AL126" s="358" t="e">
        <f>IF(#REF!&lt;&gt;"","так","")</f>
        <v>#REF!</v>
      </c>
      <c r="AM126" s="358" t="e">
        <f>IF(#REF!&lt;&gt;"","так","")</f>
        <v>#REF!</v>
      </c>
      <c r="BN126" s="1054">
        <f t="shared" si="59"/>
        <v>0.4</v>
      </c>
    </row>
    <row r="127" spans="1:66" s="19" customFormat="1" ht="15.75" customHeight="1" thickBot="1">
      <c r="A127" s="1740" t="s">
        <v>449</v>
      </c>
      <c r="B127" s="1741"/>
      <c r="C127" s="1741"/>
      <c r="D127" s="1741"/>
      <c r="E127" s="1741"/>
      <c r="F127" s="1741"/>
      <c r="G127" s="1741"/>
      <c r="H127" s="1741"/>
      <c r="I127" s="1741"/>
      <c r="J127" s="1741"/>
      <c r="K127" s="1741"/>
      <c r="L127" s="1741"/>
      <c r="M127" s="1741"/>
      <c r="N127" s="1741"/>
      <c r="O127" s="1741"/>
      <c r="P127" s="1741"/>
      <c r="Q127" s="1741"/>
      <c r="R127" s="1741"/>
      <c r="S127" s="1741"/>
      <c r="T127" s="1741"/>
      <c r="U127" s="1741"/>
      <c r="V127" s="1742"/>
      <c r="W127" s="1050"/>
      <c r="X127" s="540"/>
      <c r="Y127" s="540"/>
      <c r="Z127" s="540"/>
      <c r="AA127" s="540"/>
      <c r="AB127" s="888"/>
      <c r="AC127" s="888"/>
      <c r="AD127" s="888"/>
      <c r="AE127" s="888"/>
      <c r="AF127" s="888"/>
      <c r="AG127" s="888"/>
      <c r="AH127" s="888"/>
      <c r="AI127" s="888"/>
      <c r="AJ127" s="888"/>
      <c r="AK127" s="888"/>
      <c r="AL127" s="888"/>
      <c r="AM127" s="888"/>
      <c r="AN127" s="888"/>
      <c r="AO127" s="540"/>
      <c r="AP127" s="540"/>
      <c r="AQ127" s="540"/>
      <c r="AR127" s="540"/>
      <c r="AS127" s="540"/>
      <c r="AT127" s="540"/>
      <c r="AU127" s="540"/>
      <c r="AV127" s="540"/>
      <c r="AW127" s="540"/>
      <c r="AX127" s="540"/>
      <c r="AY127" s="540"/>
      <c r="AZ127" s="540"/>
      <c r="BA127" s="540"/>
      <c r="BB127" s="540"/>
      <c r="BC127" s="540"/>
      <c r="BD127" s="540"/>
      <c r="BE127" s="540"/>
      <c r="BF127" s="540"/>
      <c r="BG127" s="540"/>
      <c r="BH127" s="540"/>
      <c r="BI127" s="540"/>
      <c r="BJ127" s="540"/>
      <c r="BK127" s="540"/>
      <c r="BL127" s="540"/>
      <c r="BM127" s="540"/>
      <c r="BN127" s="1054" t="e">
        <f t="shared" si="59"/>
        <v>#DIV/0!</v>
      </c>
    </row>
    <row r="128" spans="1:66" s="19" customFormat="1" ht="31.5" customHeight="1" thickBot="1">
      <c r="A128" s="230" t="s">
        <v>259</v>
      </c>
      <c r="B128" s="1485" t="s">
        <v>508</v>
      </c>
      <c r="C128" s="1233"/>
      <c r="D128" s="1241">
        <v>5</v>
      </c>
      <c r="E128" s="1241"/>
      <c r="F128" s="1486"/>
      <c r="G128" s="1487">
        <v>5</v>
      </c>
      <c r="H128" s="1488">
        <f>G128*30</f>
        <v>150</v>
      </c>
      <c r="I128" s="1489">
        <f>J128+K128+L128</f>
        <v>60</v>
      </c>
      <c r="J128" s="1489"/>
      <c r="K128" s="1489"/>
      <c r="L128" s="1489">
        <v>60</v>
      </c>
      <c r="M128" s="1490">
        <f>H128-I128</f>
        <v>90</v>
      </c>
      <c r="N128" s="1491"/>
      <c r="O128" s="1492"/>
      <c r="P128" s="1493"/>
      <c r="Q128" s="1494"/>
      <c r="R128" s="1495"/>
      <c r="S128" s="1496"/>
      <c r="T128" s="1491">
        <v>4</v>
      </c>
      <c r="U128" s="1325"/>
      <c r="V128" s="1497"/>
      <c r="W128" s="1099"/>
      <c r="X128" s="1052"/>
      <c r="Y128" s="1052"/>
      <c r="Z128" s="1052"/>
      <c r="AB128" s="1053"/>
      <c r="AC128" s="1053"/>
      <c r="AD128" s="1053"/>
      <c r="AE128" s="1053"/>
      <c r="AF128" s="1053"/>
      <c r="AG128" s="1053"/>
      <c r="AH128" s="1053"/>
      <c r="AI128" s="1053"/>
      <c r="AJ128" s="1053"/>
      <c r="AK128" s="1053"/>
      <c r="AL128" s="1053"/>
      <c r="AM128" s="1053"/>
      <c r="AN128" s="889"/>
      <c r="BN128" s="1054">
        <f t="shared" si="59"/>
        <v>0.4</v>
      </c>
    </row>
    <row r="129" spans="1:66" s="19" customFormat="1" ht="15.75" customHeight="1" thickBot="1">
      <c r="A129" s="1740" t="s">
        <v>450</v>
      </c>
      <c r="B129" s="1741"/>
      <c r="C129" s="1741"/>
      <c r="D129" s="1741"/>
      <c r="E129" s="1741"/>
      <c r="F129" s="1741"/>
      <c r="G129" s="1741"/>
      <c r="H129" s="1741"/>
      <c r="I129" s="1741"/>
      <c r="J129" s="1741"/>
      <c r="K129" s="1741"/>
      <c r="L129" s="1741"/>
      <c r="M129" s="1741"/>
      <c r="N129" s="1741"/>
      <c r="O129" s="1741"/>
      <c r="P129" s="1741"/>
      <c r="Q129" s="1741"/>
      <c r="R129" s="1741"/>
      <c r="S129" s="1741"/>
      <c r="T129" s="1741"/>
      <c r="U129" s="1741"/>
      <c r="V129" s="1742"/>
      <c r="W129" s="1050"/>
      <c r="X129" s="540"/>
      <c r="Y129" s="540"/>
      <c r="Z129" s="540"/>
      <c r="AA129" s="540"/>
      <c r="AB129" s="888"/>
      <c r="AC129" s="888"/>
      <c r="AD129" s="888"/>
      <c r="AE129" s="888"/>
      <c r="AF129" s="888"/>
      <c r="AG129" s="888"/>
      <c r="AH129" s="888"/>
      <c r="AI129" s="888"/>
      <c r="AJ129" s="888"/>
      <c r="AK129" s="888"/>
      <c r="AL129" s="888"/>
      <c r="AM129" s="888"/>
      <c r="AN129" s="888"/>
      <c r="AO129" s="540"/>
      <c r="AP129" s="540"/>
      <c r="AQ129" s="540"/>
      <c r="AR129" s="540"/>
      <c r="AS129" s="540"/>
      <c r="AT129" s="540"/>
      <c r="AU129" s="540"/>
      <c r="AV129" s="540"/>
      <c r="AW129" s="540"/>
      <c r="AX129" s="540"/>
      <c r="AY129" s="540"/>
      <c r="AZ129" s="540"/>
      <c r="BA129" s="540"/>
      <c r="BB129" s="540"/>
      <c r="BC129" s="540"/>
      <c r="BD129" s="540"/>
      <c r="BE129" s="540"/>
      <c r="BF129" s="540"/>
      <c r="BG129" s="540"/>
      <c r="BH129" s="540"/>
      <c r="BI129" s="540"/>
      <c r="BJ129" s="540"/>
      <c r="BK129" s="540"/>
      <c r="BL129" s="540"/>
      <c r="BM129" s="540"/>
      <c r="BN129" s="1054" t="e">
        <f t="shared" si="59"/>
        <v>#DIV/0!</v>
      </c>
    </row>
    <row r="130" spans="1:66" s="19" customFormat="1" ht="31.5" customHeight="1" thickBot="1">
      <c r="A130" s="230" t="s">
        <v>260</v>
      </c>
      <c r="B130" s="1485" t="s">
        <v>508</v>
      </c>
      <c r="C130" s="1233"/>
      <c r="D130" s="1241" t="s">
        <v>325</v>
      </c>
      <c r="E130" s="1241"/>
      <c r="F130" s="1486"/>
      <c r="G130" s="1487">
        <v>3</v>
      </c>
      <c r="H130" s="1488">
        <f>G130*30</f>
        <v>90</v>
      </c>
      <c r="I130" s="1489">
        <f>J130+K130+L130</f>
        <v>36</v>
      </c>
      <c r="J130" s="1489"/>
      <c r="K130" s="1489"/>
      <c r="L130" s="1489">
        <v>36</v>
      </c>
      <c r="M130" s="1490">
        <f>H130-I130</f>
        <v>54</v>
      </c>
      <c r="N130" s="1491"/>
      <c r="O130" s="1492"/>
      <c r="P130" s="1493"/>
      <c r="Q130" s="1494"/>
      <c r="R130" s="1495"/>
      <c r="S130" s="1496"/>
      <c r="T130" s="1491"/>
      <c r="U130" s="1325">
        <v>4</v>
      </c>
      <c r="V130" s="1497"/>
      <c r="W130" s="1099"/>
      <c r="X130" s="1052"/>
      <c r="Y130" s="1052"/>
      <c r="Z130" s="1052"/>
      <c r="AB130" s="1053"/>
      <c r="AC130" s="1053"/>
      <c r="AD130" s="1053"/>
      <c r="AE130" s="1053"/>
      <c r="AF130" s="1053"/>
      <c r="AG130" s="1053"/>
      <c r="AH130" s="1053"/>
      <c r="AI130" s="1053"/>
      <c r="AJ130" s="1053"/>
      <c r="AK130" s="1053"/>
      <c r="AL130" s="1053"/>
      <c r="AM130" s="1053"/>
      <c r="AN130" s="889"/>
      <c r="BN130" s="1054">
        <f t="shared" si="59"/>
        <v>0.4</v>
      </c>
    </row>
    <row r="131" spans="1:66" s="19" customFormat="1" ht="13.5" customHeight="1" hidden="1" thickBot="1">
      <c r="A131" s="1514"/>
      <c r="B131" s="102"/>
      <c r="C131" s="103"/>
      <c r="D131" s="104"/>
      <c r="E131" s="104"/>
      <c r="F131" s="105"/>
      <c r="G131" s="106"/>
      <c r="H131" s="125"/>
      <c r="I131" s="126"/>
      <c r="J131" s="105"/>
      <c r="K131" s="105"/>
      <c r="L131" s="104"/>
      <c r="M131" s="125"/>
      <c r="N131" s="107"/>
      <c r="O131" s="107"/>
      <c r="P131" s="107"/>
      <c r="Q131" s="108"/>
      <c r="R131" s="107"/>
      <c r="S131" s="107"/>
      <c r="T131" s="107"/>
      <c r="U131" s="107"/>
      <c r="V131" s="1515"/>
      <c r="W131" s="1050"/>
      <c r="X131" s="540"/>
      <c r="Y131" s="540"/>
      <c r="Z131" s="540"/>
      <c r="AB131" s="540"/>
      <c r="AC131" s="540"/>
      <c r="AD131" s="540"/>
      <c r="AE131" s="540"/>
      <c r="AF131" s="540"/>
      <c r="AG131" s="540"/>
      <c r="AH131" s="540"/>
      <c r="AI131" s="540"/>
      <c r="AJ131" s="540"/>
      <c r="AK131" s="540"/>
      <c r="AL131" s="540"/>
      <c r="AM131" s="540"/>
      <c r="BN131" s="1054" t="e">
        <f t="shared" si="59"/>
        <v>#DIV/0!</v>
      </c>
    </row>
    <row r="132" spans="1:66" s="19" customFormat="1" ht="31.5" customHeight="1" thickBot="1">
      <c r="A132" s="1854" t="s">
        <v>414</v>
      </c>
      <c r="B132" s="1855"/>
      <c r="C132" s="1855"/>
      <c r="D132" s="1855"/>
      <c r="E132" s="1855"/>
      <c r="F132" s="1855"/>
      <c r="G132" s="1855"/>
      <c r="H132" s="1855"/>
      <c r="I132" s="1855"/>
      <c r="J132" s="1855"/>
      <c r="K132" s="1855"/>
      <c r="L132" s="1855"/>
      <c r="M132" s="1855"/>
      <c r="N132" s="1855"/>
      <c r="O132" s="1855"/>
      <c r="P132" s="1855"/>
      <c r="Q132" s="1855"/>
      <c r="R132" s="1855"/>
      <c r="S132" s="1855"/>
      <c r="T132" s="1855"/>
      <c r="U132" s="1855"/>
      <c r="V132" s="1856"/>
      <c r="W132" s="1050"/>
      <c r="X132" s="540"/>
      <c r="Y132" s="540"/>
      <c r="Z132" s="540"/>
      <c r="AB132" s="540"/>
      <c r="AC132" s="540"/>
      <c r="AD132" s="540"/>
      <c r="AE132" s="540"/>
      <c r="AF132" s="540"/>
      <c r="AG132" s="540"/>
      <c r="AH132" s="540"/>
      <c r="AI132" s="540"/>
      <c r="AJ132" s="540"/>
      <c r="AK132" s="540"/>
      <c r="AL132" s="540"/>
      <c r="AM132" s="540"/>
      <c r="AP132" s="358" t="s">
        <v>34</v>
      </c>
      <c r="AQ132" s="358" t="s">
        <v>35</v>
      </c>
      <c r="AR132" s="358" t="s">
        <v>36</v>
      </c>
      <c r="AS132" s="358" t="s">
        <v>37</v>
      </c>
      <c r="BN132" s="1055"/>
    </row>
    <row r="133" spans="1:66" s="19" customFormat="1" ht="15.75" customHeight="1" thickBot="1">
      <c r="A133" s="1103" t="s">
        <v>244</v>
      </c>
      <c r="B133" s="1289" t="s">
        <v>538</v>
      </c>
      <c r="C133" s="1253"/>
      <c r="D133" s="1157" t="s">
        <v>324</v>
      </c>
      <c r="E133" s="1157"/>
      <c r="F133" s="1516"/>
      <c r="G133" s="1320">
        <v>4</v>
      </c>
      <c r="H133" s="1233">
        <f>$G133*30</f>
        <v>120</v>
      </c>
      <c r="I133" s="1412">
        <f>SUM($J133:$L133)</f>
        <v>60</v>
      </c>
      <c r="J133" s="1241"/>
      <c r="K133" s="1241"/>
      <c r="L133" s="1241">
        <v>60</v>
      </c>
      <c r="M133" s="1517">
        <f>$H133-$I133</f>
        <v>60</v>
      </c>
      <c r="N133" s="1518"/>
      <c r="O133" s="1519"/>
      <c r="P133" s="1520"/>
      <c r="Q133" s="1521"/>
      <c r="R133" s="1519"/>
      <c r="S133" s="1522"/>
      <c r="T133" s="1521"/>
      <c r="U133" s="1519"/>
      <c r="V133" s="1523"/>
      <c r="W133" s="1050"/>
      <c r="X133" s="540"/>
      <c r="Y133" s="540"/>
      <c r="Z133" s="540"/>
      <c r="AB133" s="540"/>
      <c r="AC133" s="540"/>
      <c r="AD133" s="540"/>
      <c r="AE133" s="540"/>
      <c r="AF133" s="540"/>
      <c r="AG133" s="540"/>
      <c r="AH133" s="540"/>
      <c r="AI133" s="540"/>
      <c r="AJ133" s="540"/>
      <c r="AK133" s="540"/>
      <c r="AL133" s="540"/>
      <c r="AM133" s="540"/>
      <c r="AO133" s="17"/>
      <c r="AP133" s="995"/>
      <c r="AQ133" s="995"/>
      <c r="AR133" s="995"/>
      <c r="AS133" s="995"/>
      <c r="AT133" s="873"/>
      <c r="AU133" s="873"/>
      <c r="AV133" s="873"/>
      <c r="AW133" s="873"/>
      <c r="AX133" s="873"/>
      <c r="AY133" s="873"/>
      <c r="AZ133" s="873"/>
      <c r="BA133" s="873"/>
      <c r="BB133" s="873"/>
      <c r="BC133" s="873"/>
      <c r="BD133" s="873"/>
      <c r="BE133" s="873"/>
      <c r="BN133" s="1055"/>
    </row>
    <row r="134" spans="1:66" s="19" customFormat="1" ht="15.75" customHeight="1" thickBot="1">
      <c r="A134" s="1140" t="s">
        <v>245</v>
      </c>
      <c r="B134" s="1524" t="s">
        <v>517</v>
      </c>
      <c r="C134" s="1159"/>
      <c r="D134" s="1252" t="s">
        <v>321</v>
      </c>
      <c r="E134" s="1252"/>
      <c r="F134" s="1525"/>
      <c r="G134" s="1143">
        <v>4</v>
      </c>
      <c r="H134" s="1144">
        <f>$G134*30</f>
        <v>120</v>
      </c>
      <c r="I134" s="1145">
        <f>SUM($J134:$L134)</f>
        <v>60</v>
      </c>
      <c r="J134" s="1154"/>
      <c r="K134" s="1155"/>
      <c r="L134" s="1155">
        <v>60</v>
      </c>
      <c r="M134" s="1526">
        <f>$H134-$I134</f>
        <v>60</v>
      </c>
      <c r="N134" s="1527"/>
      <c r="O134" s="1528"/>
      <c r="P134" s="1529"/>
      <c r="Q134" s="1530"/>
      <c r="R134" s="1528"/>
      <c r="S134" s="1531"/>
      <c r="T134" s="1530"/>
      <c r="U134" s="1528"/>
      <c r="V134" s="1532"/>
      <c r="W134" s="1050"/>
      <c r="X134" s="540"/>
      <c r="Y134" s="540"/>
      <c r="Z134" s="540"/>
      <c r="AB134" s="540"/>
      <c r="AC134" s="540"/>
      <c r="AD134" s="540"/>
      <c r="AE134" s="540"/>
      <c r="AF134" s="540"/>
      <c r="AG134" s="540"/>
      <c r="AH134" s="540"/>
      <c r="AI134" s="540"/>
      <c r="AJ134" s="540"/>
      <c r="AK134" s="540"/>
      <c r="AL134" s="540"/>
      <c r="AM134" s="540"/>
      <c r="AO134" s="17"/>
      <c r="AP134" s="995"/>
      <c r="AQ134" s="995">
        <f>G134</f>
        <v>4</v>
      </c>
      <c r="AR134" s="995" t="e">
        <f>G136+#REF!</f>
        <v>#REF!</v>
      </c>
      <c r="AS134" s="995"/>
      <c r="AT134" s="873">
        <v>1</v>
      </c>
      <c r="AU134" s="873" t="s">
        <v>322</v>
      </c>
      <c r="AV134" s="873" t="s">
        <v>321</v>
      </c>
      <c r="AW134" s="873">
        <v>3</v>
      </c>
      <c r="AX134" s="873" t="s">
        <v>323</v>
      </c>
      <c r="AY134" s="873" t="s">
        <v>324</v>
      </c>
      <c r="AZ134" s="873">
        <v>5</v>
      </c>
      <c r="BA134" s="873" t="s">
        <v>325</v>
      </c>
      <c r="BB134" s="873" t="s">
        <v>326</v>
      </c>
      <c r="BC134" s="873">
        <v>7</v>
      </c>
      <c r="BD134" s="873" t="s">
        <v>327</v>
      </c>
      <c r="BE134" s="873" t="s">
        <v>328</v>
      </c>
      <c r="BN134" s="1055"/>
    </row>
    <row r="135" spans="1:66" s="19" customFormat="1" ht="15.75" customHeight="1" thickBot="1">
      <c r="A135" s="1103" t="s">
        <v>246</v>
      </c>
      <c r="B135" s="1289" t="s">
        <v>518</v>
      </c>
      <c r="C135" s="1253"/>
      <c r="D135" s="1157" t="s">
        <v>324</v>
      </c>
      <c r="E135" s="1157"/>
      <c r="F135" s="1516"/>
      <c r="G135" s="1320">
        <v>4</v>
      </c>
      <c r="H135" s="1321">
        <f>$G135*30</f>
        <v>120</v>
      </c>
      <c r="I135" s="1322">
        <f>SUM($J135:$L135)</f>
        <v>60</v>
      </c>
      <c r="J135" s="1094"/>
      <c r="K135" s="1095"/>
      <c r="L135" s="1095">
        <v>60</v>
      </c>
      <c r="M135" s="1415">
        <f>$H135-$I135</f>
        <v>60</v>
      </c>
      <c r="N135" s="1518"/>
      <c r="O135" s="1519"/>
      <c r="P135" s="1520"/>
      <c r="Q135" s="1521"/>
      <c r="R135" s="1519"/>
      <c r="S135" s="1523"/>
      <c r="T135" s="1533"/>
      <c r="U135" s="1519"/>
      <c r="V135" s="1523"/>
      <c r="W135" s="1050"/>
      <c r="X135" s="540"/>
      <c r="Y135" s="540"/>
      <c r="Z135" s="540"/>
      <c r="AB135" s="540"/>
      <c r="AC135" s="540"/>
      <c r="AD135" s="540"/>
      <c r="AE135" s="540"/>
      <c r="AF135" s="540"/>
      <c r="AG135" s="540"/>
      <c r="AH135" s="540"/>
      <c r="AI135" s="540"/>
      <c r="AJ135" s="540"/>
      <c r="AK135" s="540"/>
      <c r="AL135" s="540"/>
      <c r="AM135" s="540"/>
      <c r="AO135" s="17" t="s">
        <v>416</v>
      </c>
      <c r="AP135" s="17"/>
      <c r="AQ135" s="17"/>
      <c r="AR135" s="17"/>
      <c r="AS135" s="17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58"/>
      <c r="BE135" s="358">
        <f>COUNTIF($C135:$C137,BE134)</f>
        <v>0</v>
      </c>
      <c r="BN135" s="1055"/>
    </row>
    <row r="136" spans="1:66" s="19" customFormat="1" ht="15.75" customHeight="1" thickBot="1">
      <c r="A136" s="1103" t="s">
        <v>247</v>
      </c>
      <c r="B136" s="1289" t="s">
        <v>31</v>
      </c>
      <c r="C136" s="1253"/>
      <c r="D136" s="1157" t="s">
        <v>326</v>
      </c>
      <c r="E136" s="1157"/>
      <c r="F136" s="1516"/>
      <c r="G136" s="1320">
        <v>6</v>
      </c>
      <c r="H136" s="1229">
        <f>$G136*30</f>
        <v>180</v>
      </c>
      <c r="I136" s="1230">
        <f>SUM($J136:$L136)</f>
        <v>90</v>
      </c>
      <c r="J136" s="1096"/>
      <c r="K136" s="1097"/>
      <c r="L136" s="1097">
        <v>90</v>
      </c>
      <c r="M136" s="1232">
        <f>$H136-$I136</f>
        <v>90</v>
      </c>
      <c r="N136" s="1518"/>
      <c r="O136" s="1519"/>
      <c r="P136" s="1520"/>
      <c r="Q136" s="1521"/>
      <c r="R136" s="1519"/>
      <c r="S136" s="1523"/>
      <c r="T136" s="1533"/>
      <c r="U136" s="1519"/>
      <c r="V136" s="1523"/>
      <c r="W136" s="1050"/>
      <c r="X136" s="540"/>
      <c r="Y136" s="540"/>
      <c r="Z136" s="540"/>
      <c r="AB136" s="540"/>
      <c r="AC136" s="540"/>
      <c r="AD136" s="540"/>
      <c r="AE136" s="540"/>
      <c r="AF136" s="540"/>
      <c r="AG136" s="540"/>
      <c r="AH136" s="540"/>
      <c r="AI136" s="540"/>
      <c r="AJ136" s="540"/>
      <c r="AK136" s="540"/>
      <c r="AL136" s="540"/>
      <c r="AM136" s="540"/>
      <c r="AO136" s="17" t="s">
        <v>416</v>
      </c>
      <c r="AP136" s="17"/>
      <c r="AQ136" s="17"/>
      <c r="AR136" s="17"/>
      <c r="AS136" s="17"/>
      <c r="AT136" s="358"/>
      <c r="AU136" s="358"/>
      <c r="AV136" s="358"/>
      <c r="AW136" s="358"/>
      <c r="AX136" s="358"/>
      <c r="AY136" s="358"/>
      <c r="AZ136" s="358"/>
      <c r="BA136" s="358"/>
      <c r="BB136" s="358"/>
      <c r="BC136" s="358"/>
      <c r="BD136" s="358"/>
      <c r="BE136" s="358">
        <f>COUNTIF($C136:$C137,BE134)</f>
        <v>0</v>
      </c>
      <c r="BN136" s="1055"/>
    </row>
    <row r="137" spans="1:66" s="19" customFormat="1" ht="31.5" customHeight="1" thickBot="1">
      <c r="A137" s="1768" t="s">
        <v>519</v>
      </c>
      <c r="B137" s="1754"/>
      <c r="C137" s="1754"/>
      <c r="D137" s="1754"/>
      <c r="E137" s="1754"/>
      <c r="F137" s="1754"/>
      <c r="G137" s="1534">
        <f aca="true" t="shared" si="70" ref="G137:M137">SUM(G133:G136)</f>
        <v>18</v>
      </c>
      <c r="H137" s="1365">
        <f t="shared" si="70"/>
        <v>540</v>
      </c>
      <c r="I137" s="1366">
        <f t="shared" si="70"/>
        <v>270</v>
      </c>
      <c r="J137" s="1366">
        <f t="shared" si="70"/>
        <v>0</v>
      </c>
      <c r="K137" s="1366">
        <f t="shared" si="70"/>
        <v>0</v>
      </c>
      <c r="L137" s="1366">
        <f t="shared" si="70"/>
        <v>270</v>
      </c>
      <c r="M137" s="1367">
        <f t="shared" si="70"/>
        <v>270</v>
      </c>
      <c r="N137" s="1535">
        <f aca="true" t="shared" si="71" ref="N137:V137">SUM(N134:N136)</f>
        <v>0</v>
      </c>
      <c r="O137" s="1536">
        <f t="shared" si="71"/>
        <v>0</v>
      </c>
      <c r="P137" s="1536">
        <f t="shared" si="71"/>
        <v>0</v>
      </c>
      <c r="Q137" s="1536">
        <f t="shared" si="71"/>
        <v>0</v>
      </c>
      <c r="R137" s="1536">
        <f t="shared" si="71"/>
        <v>0</v>
      </c>
      <c r="S137" s="1536">
        <f t="shared" si="71"/>
        <v>0</v>
      </c>
      <c r="T137" s="1536">
        <f t="shared" si="71"/>
        <v>0</v>
      </c>
      <c r="U137" s="1536">
        <f t="shared" si="71"/>
        <v>0</v>
      </c>
      <c r="V137" s="1537">
        <f t="shared" si="71"/>
        <v>0</v>
      </c>
      <c r="W137" s="1050"/>
      <c r="X137" s="540"/>
      <c r="Y137" s="540"/>
      <c r="Z137" s="540"/>
      <c r="AB137" s="540"/>
      <c r="AC137" s="540"/>
      <c r="AD137" s="540"/>
      <c r="AE137" s="540"/>
      <c r="AF137" s="540"/>
      <c r="AG137" s="540"/>
      <c r="AH137" s="540"/>
      <c r="AI137" s="540"/>
      <c r="AJ137" s="540"/>
      <c r="AK137" s="540"/>
      <c r="AL137" s="540"/>
      <c r="AM137" s="540"/>
      <c r="BN137" s="1055"/>
    </row>
    <row r="138" spans="1:66" s="19" customFormat="1" ht="31.5" customHeight="1" thickBot="1">
      <c r="A138" s="1854" t="s">
        <v>523</v>
      </c>
      <c r="B138" s="1855"/>
      <c r="C138" s="1855"/>
      <c r="D138" s="1855"/>
      <c r="E138" s="1855"/>
      <c r="F138" s="1855"/>
      <c r="G138" s="1855"/>
      <c r="H138" s="1857"/>
      <c r="I138" s="1857"/>
      <c r="J138" s="1857"/>
      <c r="K138" s="1857"/>
      <c r="L138" s="1857"/>
      <c r="M138" s="1857"/>
      <c r="N138" s="1855"/>
      <c r="O138" s="1855"/>
      <c r="P138" s="1855"/>
      <c r="Q138" s="1855"/>
      <c r="R138" s="1855"/>
      <c r="S138" s="1855"/>
      <c r="T138" s="1855"/>
      <c r="U138" s="1855"/>
      <c r="V138" s="1856"/>
      <c r="W138" s="1050"/>
      <c r="X138" s="540"/>
      <c r="Y138" s="540"/>
      <c r="Z138" s="540"/>
      <c r="AB138" s="540"/>
      <c r="AC138" s="540"/>
      <c r="AD138" s="540"/>
      <c r="AE138" s="540"/>
      <c r="AF138" s="540"/>
      <c r="AG138" s="540"/>
      <c r="AH138" s="540"/>
      <c r="AI138" s="540"/>
      <c r="AJ138" s="540"/>
      <c r="AK138" s="540"/>
      <c r="AL138" s="540"/>
      <c r="AM138" s="540"/>
      <c r="BN138" s="1055"/>
    </row>
    <row r="139" spans="1:66" s="19" customFormat="1" ht="15.75" customHeight="1">
      <c r="A139" s="1285" t="s">
        <v>177</v>
      </c>
      <c r="B139" s="1538" t="s">
        <v>521</v>
      </c>
      <c r="C139" s="1539" t="s">
        <v>326</v>
      </c>
      <c r="D139" s="1540"/>
      <c r="E139" s="1540"/>
      <c r="F139" s="1541"/>
      <c r="G139" s="1542">
        <v>6.5</v>
      </c>
      <c r="H139" s="1343">
        <f>$G139*30</f>
        <v>195</v>
      </c>
      <c r="I139" s="1543"/>
      <c r="J139" s="1543"/>
      <c r="K139" s="1511"/>
      <c r="L139" s="1511"/>
      <c r="M139" s="1419">
        <f>$H139-$I139</f>
        <v>195</v>
      </c>
      <c r="N139" s="1544"/>
      <c r="O139" s="1545"/>
      <c r="P139" s="647"/>
      <c r="Q139" s="1546"/>
      <c r="R139" s="1545"/>
      <c r="S139" s="1363"/>
      <c r="T139" s="1544"/>
      <c r="U139" s="1545"/>
      <c r="V139" s="647"/>
      <c r="W139" s="1050"/>
      <c r="X139" s="540"/>
      <c r="Y139" s="540"/>
      <c r="Z139" s="540" t="s">
        <v>346</v>
      </c>
      <c r="AB139" s="540"/>
      <c r="AC139" s="540"/>
      <c r="AD139" s="540"/>
      <c r="AE139" s="540"/>
      <c r="AF139" s="540"/>
      <c r="AG139" s="540"/>
      <c r="AH139" s="540"/>
      <c r="AI139" s="540"/>
      <c r="AJ139" s="540"/>
      <c r="AK139" s="540"/>
      <c r="AL139" s="540"/>
      <c r="AM139" s="540"/>
      <c r="BN139" s="1055"/>
    </row>
    <row r="140" spans="1:66" s="19" customFormat="1" ht="15.75" customHeight="1" thickBot="1">
      <c r="A140" s="1128" t="s">
        <v>520</v>
      </c>
      <c r="B140" s="1547" t="s">
        <v>522</v>
      </c>
      <c r="C140" s="1548" t="s">
        <v>326</v>
      </c>
      <c r="D140" s="1549"/>
      <c r="E140" s="1549"/>
      <c r="F140" s="1550"/>
      <c r="G140" s="1551">
        <v>1.5</v>
      </c>
      <c r="H140" s="1552">
        <f>$G140*30</f>
        <v>45</v>
      </c>
      <c r="I140" s="1280"/>
      <c r="J140" s="1280"/>
      <c r="K140" s="1277"/>
      <c r="L140" s="1277"/>
      <c r="M140" s="1553">
        <v>45</v>
      </c>
      <c r="N140" s="1272"/>
      <c r="O140" s="1138"/>
      <c r="P140" s="1554"/>
      <c r="Q140" s="1429"/>
      <c r="R140" s="1138"/>
      <c r="S140" s="1342"/>
      <c r="T140" s="1272"/>
      <c r="U140" s="1138"/>
      <c r="V140" s="1554"/>
      <c r="W140" s="1050"/>
      <c r="X140" s="540"/>
      <c r="Y140" s="540"/>
      <c r="Z140" s="540" t="s">
        <v>346</v>
      </c>
      <c r="AB140" s="540"/>
      <c r="AC140" s="540"/>
      <c r="AD140" s="540"/>
      <c r="AE140" s="540"/>
      <c r="AF140" s="540"/>
      <c r="AG140" s="540"/>
      <c r="AH140" s="540"/>
      <c r="AI140" s="540"/>
      <c r="AJ140" s="540"/>
      <c r="AK140" s="540"/>
      <c r="AL140" s="540"/>
      <c r="AM140" s="540"/>
      <c r="BN140" s="1055"/>
    </row>
    <row r="141" spans="1:66" s="19" customFormat="1" ht="31.5" customHeight="1" thickBot="1">
      <c r="A141" s="1770" t="s">
        <v>524</v>
      </c>
      <c r="B141" s="1771"/>
      <c r="C141" s="1771"/>
      <c r="D141" s="1771"/>
      <c r="E141" s="1771"/>
      <c r="F141" s="1771"/>
      <c r="G141" s="1100">
        <f>SUM(G139:G140)</f>
        <v>8</v>
      </c>
      <c r="H141" s="1091">
        <f aca="true" t="shared" si="72" ref="H141:M141">SUM(H139:H140)</f>
        <v>240</v>
      </c>
      <c r="I141" s="1092">
        <f t="shared" si="72"/>
        <v>0</v>
      </c>
      <c r="J141" s="1092">
        <f t="shared" si="72"/>
        <v>0</v>
      </c>
      <c r="K141" s="1092">
        <f t="shared" si="72"/>
        <v>0</v>
      </c>
      <c r="L141" s="1092">
        <f t="shared" si="72"/>
        <v>0</v>
      </c>
      <c r="M141" s="1098">
        <f t="shared" si="72"/>
        <v>240</v>
      </c>
      <c r="N141" s="1089">
        <f>SUM(N139:N140)</f>
        <v>0</v>
      </c>
      <c r="O141" s="1090">
        <f aca="true" t="shared" si="73" ref="O141:V141">SUM(O139:O140)</f>
        <v>0</v>
      </c>
      <c r="P141" s="1109">
        <f t="shared" si="73"/>
        <v>0</v>
      </c>
      <c r="Q141" s="1090">
        <f t="shared" si="73"/>
        <v>0</v>
      </c>
      <c r="R141" s="1090">
        <f t="shared" si="73"/>
        <v>0</v>
      </c>
      <c r="S141" s="1110">
        <f t="shared" si="73"/>
        <v>0</v>
      </c>
      <c r="T141" s="1089">
        <f t="shared" si="73"/>
        <v>0</v>
      </c>
      <c r="U141" s="1090">
        <f t="shared" si="73"/>
        <v>0</v>
      </c>
      <c r="V141" s="1109">
        <f t="shared" si="73"/>
        <v>0</v>
      </c>
      <c r="W141" s="1050"/>
      <c r="X141" s="540"/>
      <c r="Y141" s="540"/>
      <c r="Z141" s="540"/>
      <c r="AB141" s="540"/>
      <c r="AC141" s="540"/>
      <c r="AD141" s="540"/>
      <c r="AE141" s="540"/>
      <c r="AF141" s="540"/>
      <c r="AG141" s="540"/>
      <c r="AH141" s="540"/>
      <c r="AI141" s="540"/>
      <c r="AJ141" s="540"/>
      <c r="AK141" s="540"/>
      <c r="AL141" s="540"/>
      <c r="AM141" s="540"/>
      <c r="BN141" s="1055"/>
    </row>
    <row r="142" spans="1:66" s="19" customFormat="1" ht="19.5" customHeight="1" thickBot="1">
      <c r="A142" s="1838"/>
      <c r="B142" s="1839"/>
      <c r="C142" s="1839"/>
      <c r="D142" s="1839"/>
      <c r="E142" s="1839"/>
      <c r="F142" s="1839"/>
      <c r="G142" s="1839"/>
      <c r="H142" s="1840"/>
      <c r="I142" s="1840"/>
      <c r="J142" s="1840"/>
      <c r="K142" s="1840"/>
      <c r="L142" s="1840"/>
      <c r="M142" s="1840"/>
      <c r="N142" s="1840"/>
      <c r="O142" s="1840"/>
      <c r="P142" s="1840"/>
      <c r="Q142" s="1840"/>
      <c r="R142" s="1840"/>
      <c r="S142" s="1840"/>
      <c r="T142" s="1840"/>
      <c r="U142" s="1840"/>
      <c r="V142" s="1841"/>
      <c r="W142" s="1050"/>
      <c r="X142" s="540"/>
      <c r="Y142" s="540"/>
      <c r="Z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0"/>
      <c r="AM142" s="540"/>
      <c r="AO142" s="17"/>
      <c r="AP142" s="17"/>
      <c r="AQ142" s="17"/>
      <c r="AR142" s="17"/>
      <c r="AS142" s="17"/>
      <c r="AT142" s="873">
        <v>1</v>
      </c>
      <c r="AU142" s="873" t="s">
        <v>322</v>
      </c>
      <c r="AV142" s="873" t="s">
        <v>321</v>
      </c>
      <c r="AW142" s="873">
        <v>3</v>
      </c>
      <c r="AX142" s="873" t="s">
        <v>323</v>
      </c>
      <c r="AY142" s="873" t="s">
        <v>324</v>
      </c>
      <c r="AZ142" s="873">
        <v>5</v>
      </c>
      <c r="BA142" s="873" t="s">
        <v>325</v>
      </c>
      <c r="BB142" s="873" t="s">
        <v>326</v>
      </c>
      <c r="BC142" s="873">
        <v>7</v>
      </c>
      <c r="BD142" s="873" t="s">
        <v>327</v>
      </c>
      <c r="BE142" s="873" t="s">
        <v>328</v>
      </c>
      <c r="BN142" s="1055"/>
    </row>
    <row r="143" spans="1:66" s="19" customFormat="1" ht="31.5" customHeight="1" thickBot="1">
      <c r="A143" s="1762" t="s">
        <v>92</v>
      </c>
      <c r="B143" s="1763"/>
      <c r="C143" s="1763"/>
      <c r="D143" s="1763"/>
      <c r="E143" s="1763"/>
      <c r="F143" s="1764"/>
      <c r="G143" s="1111">
        <f aca="true" t="shared" si="74" ref="G143:V143">SUM(G33+G37+G93+G103+G137+G141)</f>
        <v>196</v>
      </c>
      <c r="H143" s="1093">
        <f t="shared" si="74"/>
        <v>5880</v>
      </c>
      <c r="I143" s="1112">
        <f t="shared" si="74"/>
        <v>2746</v>
      </c>
      <c r="J143" s="1112">
        <f t="shared" si="74"/>
        <v>813</v>
      </c>
      <c r="K143" s="1112">
        <f t="shared" si="74"/>
        <v>9</v>
      </c>
      <c r="L143" s="1112">
        <f t="shared" si="74"/>
        <v>1924</v>
      </c>
      <c r="M143" s="1114">
        <f t="shared" si="74"/>
        <v>2654</v>
      </c>
      <c r="N143" s="1093">
        <f t="shared" si="74"/>
        <v>26</v>
      </c>
      <c r="O143" s="1112">
        <f t="shared" si="74"/>
        <v>26</v>
      </c>
      <c r="P143" s="1113">
        <f t="shared" si="74"/>
        <v>26</v>
      </c>
      <c r="Q143" s="1093">
        <f t="shared" si="74"/>
        <v>28</v>
      </c>
      <c r="R143" s="1112">
        <f t="shared" si="74"/>
        <v>28</v>
      </c>
      <c r="S143" s="1113">
        <f t="shared" si="74"/>
        <v>26</v>
      </c>
      <c r="T143" s="1093">
        <f t="shared" si="74"/>
        <v>24</v>
      </c>
      <c r="U143" s="1112">
        <f t="shared" si="74"/>
        <v>24</v>
      </c>
      <c r="V143" s="1113">
        <f t="shared" si="74"/>
        <v>16</v>
      </c>
      <c r="W143" s="1050"/>
      <c r="X143" s="540"/>
      <c r="Y143" s="540"/>
      <c r="Z143" s="540"/>
      <c r="AB143" s="540"/>
      <c r="AC143" s="540"/>
      <c r="AD143" s="540"/>
      <c r="AE143" s="540"/>
      <c r="AF143" s="540"/>
      <c r="AG143" s="540"/>
      <c r="AH143" s="540"/>
      <c r="AI143" s="540"/>
      <c r="AJ143" s="540"/>
      <c r="AK143" s="540"/>
      <c r="AL143" s="540"/>
      <c r="AM143" s="540"/>
      <c r="AO143" s="17" t="s">
        <v>416</v>
      </c>
      <c r="AP143" s="17"/>
      <c r="AQ143" s="17"/>
      <c r="AR143" s="17"/>
      <c r="AS143" s="17"/>
      <c r="AT143" s="358" t="e">
        <f>#REF!+#REF!+AT79+AT95+#REF!+AT136</f>
        <v>#REF!</v>
      </c>
      <c r="AU143" s="358" t="e">
        <f>#REF!+#REF!+AU79+AU95+#REF!+AU136</f>
        <v>#REF!</v>
      </c>
      <c r="AV143" s="358" t="e">
        <f>#REF!+#REF!+AV79+AV95+#REF!+AV136</f>
        <v>#REF!</v>
      </c>
      <c r="AW143" s="358" t="e">
        <f>#REF!+#REF!+AW79+AW95+#REF!+AW136</f>
        <v>#REF!</v>
      </c>
      <c r="AX143" s="358" t="e">
        <f>#REF!+#REF!+AX79+AX95+#REF!+AX136</f>
        <v>#REF!</v>
      </c>
      <c r="AY143" s="358" t="e">
        <f>#REF!+#REF!+AY79+AY95+#REF!+AY136</f>
        <v>#REF!</v>
      </c>
      <c r="AZ143" s="358" t="e">
        <f>#REF!+#REF!+AZ79+AZ95+#REF!+AZ136</f>
        <v>#REF!</v>
      </c>
      <c r="BA143" s="358" t="e">
        <f>#REF!+#REF!+BA79+BA95+#REF!+BA136</f>
        <v>#REF!</v>
      </c>
      <c r="BB143" s="358" t="e">
        <f>#REF!+#REF!+BB79+BB95+#REF!+BB136</f>
        <v>#REF!</v>
      </c>
      <c r="BC143" s="358" t="e">
        <f>#REF!+#REF!+BC79+BC95+#REF!+BC136</f>
        <v>#REF!</v>
      </c>
      <c r="BD143" s="358" t="e">
        <f>#REF!+#REF!+BD79+BD95+#REF!+BD136</f>
        <v>#REF!</v>
      </c>
      <c r="BE143" s="358" t="e">
        <f>#REF!+#REF!+BE79+BE95+#REF!+BE136</f>
        <v>#REF!</v>
      </c>
      <c r="BN143" s="1055"/>
    </row>
    <row r="144" spans="1:66" s="19" customFormat="1" ht="31.5" customHeight="1" thickBot="1">
      <c r="A144" s="1773" t="s">
        <v>91</v>
      </c>
      <c r="B144" s="1774"/>
      <c r="C144" s="1774"/>
      <c r="D144" s="1774"/>
      <c r="E144" s="1774"/>
      <c r="F144" s="1774"/>
      <c r="G144" s="1774"/>
      <c r="H144" s="1774"/>
      <c r="I144" s="1774"/>
      <c r="J144" s="1774"/>
      <c r="K144" s="1774"/>
      <c r="L144" s="1774"/>
      <c r="M144" s="1775"/>
      <c r="N144" s="1116">
        <f aca="true" t="shared" si="75" ref="N144:V144">N143</f>
        <v>26</v>
      </c>
      <c r="O144" s="1116">
        <f t="shared" si="75"/>
        <v>26</v>
      </c>
      <c r="P144" s="1104">
        <f t="shared" si="75"/>
        <v>26</v>
      </c>
      <c r="Q144" s="1115">
        <f t="shared" si="75"/>
        <v>28</v>
      </c>
      <c r="R144" s="1116">
        <f t="shared" si="75"/>
        <v>28</v>
      </c>
      <c r="S144" s="1104">
        <f t="shared" si="75"/>
        <v>26</v>
      </c>
      <c r="T144" s="1115">
        <f t="shared" si="75"/>
        <v>24</v>
      </c>
      <c r="U144" s="1116">
        <f t="shared" si="75"/>
        <v>24</v>
      </c>
      <c r="V144" s="1104">
        <f t="shared" si="75"/>
        <v>16</v>
      </c>
      <c r="W144" s="1050"/>
      <c r="X144" s="540"/>
      <c r="Y144" s="540"/>
      <c r="Z144" s="540"/>
      <c r="AB144" s="540"/>
      <c r="AC144" s="540"/>
      <c r="AD144" s="540"/>
      <c r="AE144" s="540"/>
      <c r="AF144" s="540"/>
      <c r="AG144" s="540"/>
      <c r="AH144" s="540"/>
      <c r="AI144" s="540"/>
      <c r="AJ144" s="540"/>
      <c r="AK144" s="540"/>
      <c r="AL144" s="540"/>
      <c r="AM144" s="540"/>
      <c r="AO144" s="17" t="s">
        <v>417</v>
      </c>
      <c r="AP144" s="17"/>
      <c r="AQ144" s="17"/>
      <c r="AR144" s="17"/>
      <c r="AS144" s="17"/>
      <c r="AT144" s="358" t="e">
        <f>#REF!+#REF!+#REF!+AT102+#REF!+#REF!</f>
        <v>#REF!</v>
      </c>
      <c r="AU144" s="358" t="e">
        <f>#REF!+#REF!+#REF!+AU102+#REF!+#REF!</f>
        <v>#REF!</v>
      </c>
      <c r="AV144" s="358" t="e">
        <f>#REF!+#REF!+#REF!+AV102+#REF!+#REF!+1</f>
        <v>#REF!</v>
      </c>
      <c r="AW144" s="358" t="e">
        <f>#REF!+#REF!+#REF!+AW102+#REF!+#REF!</f>
        <v>#REF!</v>
      </c>
      <c r="AX144" s="358" t="e">
        <f>#REF!+#REF!+#REF!+AX102+#REF!+#REF!</f>
        <v>#REF!</v>
      </c>
      <c r="AY144" s="358" t="e">
        <f>#REF!+#REF!+#REF!+AY102+#REF!+#REF!+1</f>
        <v>#REF!</v>
      </c>
      <c r="AZ144" s="358" t="e">
        <f>#REF!+#REF!+#REF!+AZ102+#REF!+#REF!</f>
        <v>#REF!</v>
      </c>
      <c r="BA144" s="358" t="e">
        <f>#REF!+#REF!+#REF!+BA102+#REF!+#REF!</f>
        <v>#REF!</v>
      </c>
      <c r="BB144" s="358" t="e">
        <f>#REF!+#REF!+#REF!+BB102+#REF!+#REF!</f>
        <v>#REF!</v>
      </c>
      <c r="BC144" s="358" t="e">
        <f>#REF!+#REF!+#REF!+BC102+#REF!+#REF!</f>
        <v>#REF!</v>
      </c>
      <c r="BD144" s="358" t="e">
        <f>#REF!+#REF!+#REF!+BD102+#REF!+#REF!</f>
        <v>#REF!</v>
      </c>
      <c r="BE144" s="358" t="e">
        <f>#REF!+#REF!+#REF!+BE102+#REF!+#REF!</f>
        <v>#REF!</v>
      </c>
      <c r="BN144" s="1055"/>
    </row>
    <row r="145" spans="1:66" s="17" customFormat="1" ht="31.5" customHeight="1" thickBot="1">
      <c r="A145" s="1755" t="s">
        <v>77</v>
      </c>
      <c r="B145" s="1756"/>
      <c r="C145" s="1756"/>
      <c r="D145" s="1756"/>
      <c r="E145" s="1756"/>
      <c r="F145" s="1756"/>
      <c r="G145" s="1756"/>
      <c r="H145" s="1756"/>
      <c r="I145" s="1756"/>
      <c r="J145" s="1756"/>
      <c r="K145" s="1756"/>
      <c r="L145" s="1756"/>
      <c r="M145" s="1757"/>
      <c r="N145" s="1156">
        <v>3</v>
      </c>
      <c r="O145" s="1156">
        <v>2</v>
      </c>
      <c r="P145" s="1156">
        <v>2</v>
      </c>
      <c r="Q145" s="1156">
        <v>2</v>
      </c>
      <c r="R145" s="1156">
        <v>2</v>
      </c>
      <c r="S145" s="1156">
        <v>3</v>
      </c>
      <c r="T145" s="1156">
        <v>3</v>
      </c>
      <c r="U145" s="1156">
        <v>3</v>
      </c>
      <c r="V145" s="1156">
        <v>3</v>
      </c>
      <c r="W145" s="358"/>
      <c r="X145" s="358"/>
      <c r="Y145" s="358"/>
      <c r="Z145" s="358"/>
      <c r="AB145" s="358"/>
      <c r="AC145" s="358"/>
      <c r="AD145" s="358"/>
      <c r="AE145" s="358"/>
      <c r="AF145" s="358"/>
      <c r="AG145" s="358"/>
      <c r="AH145" s="358"/>
      <c r="AI145" s="358"/>
      <c r="AJ145" s="358"/>
      <c r="AK145" s="358"/>
      <c r="AL145" s="358"/>
      <c r="AM145" s="358"/>
      <c r="AO145" s="17" t="s">
        <v>418</v>
      </c>
      <c r="AT145" s="358" t="e">
        <f>#REF!+AT35+#REF!+#REF!+#REF!+AT137</f>
        <v>#REF!</v>
      </c>
      <c r="AU145" s="358" t="e">
        <f>#REF!+AU35+#REF!+#REF!+#REF!+AU137</f>
        <v>#REF!</v>
      </c>
      <c r="AV145" s="358" t="e">
        <f>#REF!+AV35+#REF!+#REF!+#REF!+AV137</f>
        <v>#REF!</v>
      </c>
      <c r="AW145" s="358" t="e">
        <f>#REF!+AW35+#REF!+#REF!+#REF!+AW137</f>
        <v>#REF!</v>
      </c>
      <c r="AX145" s="358" t="e">
        <f>#REF!+AX35+#REF!+#REF!+#REF!+AX137</f>
        <v>#REF!</v>
      </c>
      <c r="AY145" s="358" t="e">
        <f>#REF!+AY35+#REF!+#REF!+#REF!+AY137</f>
        <v>#REF!</v>
      </c>
      <c r="AZ145" s="358" t="e">
        <f>#REF!+AZ35+#REF!+#REF!+#REF!+AZ137</f>
        <v>#REF!</v>
      </c>
      <c r="BA145" s="358" t="e">
        <f>#REF!+BA35+#REF!+#REF!+#REF!+BA137</f>
        <v>#REF!</v>
      </c>
      <c r="BB145" s="358" t="e">
        <f>#REF!+BB35+#REF!+#REF!+#REF!+BB137</f>
        <v>#REF!</v>
      </c>
      <c r="BC145" s="358" t="e">
        <f>#REF!+BC35+#REF!+#REF!+#REF!+BC137</f>
        <v>#REF!</v>
      </c>
      <c r="BD145" s="358" t="e">
        <f>#REF!+BD35+#REF!+#REF!+#REF!+BD137</f>
        <v>#REF!</v>
      </c>
      <c r="BE145" s="358" t="e">
        <f>#REF!+BE35+#REF!+#REF!+#REF!+BE137</f>
        <v>#REF!</v>
      </c>
      <c r="BN145" s="1054"/>
    </row>
    <row r="146" spans="1:66" s="17" customFormat="1" ht="31.5" customHeight="1" thickBot="1">
      <c r="A146" s="1755" t="s">
        <v>78</v>
      </c>
      <c r="B146" s="1756"/>
      <c r="C146" s="1756"/>
      <c r="D146" s="1756"/>
      <c r="E146" s="1756"/>
      <c r="F146" s="1756"/>
      <c r="G146" s="1756"/>
      <c r="H146" s="1756"/>
      <c r="I146" s="1756"/>
      <c r="J146" s="1756"/>
      <c r="K146" s="1756"/>
      <c r="L146" s="1756"/>
      <c r="M146" s="1757"/>
      <c r="N146" s="1161">
        <v>4</v>
      </c>
      <c r="O146" s="1162">
        <v>3</v>
      </c>
      <c r="P146" s="1162">
        <v>5</v>
      </c>
      <c r="Q146" s="1161">
        <v>5</v>
      </c>
      <c r="R146" s="1161">
        <v>3</v>
      </c>
      <c r="S146" s="1161">
        <v>6</v>
      </c>
      <c r="T146" s="1161">
        <v>3</v>
      </c>
      <c r="U146" s="1162">
        <v>2</v>
      </c>
      <c r="V146" s="1161">
        <v>2</v>
      </c>
      <c r="W146" s="358"/>
      <c r="X146" s="358"/>
      <c r="Y146" s="358"/>
      <c r="Z146" s="358"/>
      <c r="AB146" s="358"/>
      <c r="AC146" s="358"/>
      <c r="AD146" s="358"/>
      <c r="AE146" s="358"/>
      <c r="AF146" s="358"/>
      <c r="AG146" s="358"/>
      <c r="AH146" s="358"/>
      <c r="AI146" s="358"/>
      <c r="AJ146" s="358"/>
      <c r="AK146" s="358"/>
      <c r="AL146" s="358"/>
      <c r="AM146" s="358"/>
      <c r="AO146" s="17" t="s">
        <v>419</v>
      </c>
      <c r="AT146" s="358" t="e">
        <f>#REF!+AT36+#REF!+#REF!+#REF!+#REF!</f>
        <v>#REF!</v>
      </c>
      <c r="AU146" s="358" t="e">
        <f>#REF!+AU36+#REF!+#REF!+#REF!+#REF!</f>
        <v>#REF!</v>
      </c>
      <c r="AV146" s="358" t="e">
        <f>#REF!+AV36+#REF!+#REF!+#REF!+#REF!</f>
        <v>#REF!</v>
      </c>
      <c r="AW146" s="358" t="e">
        <f>#REF!+AW36+#REF!+#REF!+#REF!+#REF!</f>
        <v>#REF!</v>
      </c>
      <c r="AX146" s="358" t="e">
        <f>#REF!+AX36+#REF!+#REF!+#REF!+#REF!</f>
        <v>#REF!</v>
      </c>
      <c r="AY146" s="358" t="e">
        <f>#REF!+AY36+#REF!+#REF!+#REF!+#REF!</f>
        <v>#REF!</v>
      </c>
      <c r="AZ146" s="358" t="e">
        <f>#REF!+AZ36+#REF!+#REF!+#REF!+#REF!</f>
        <v>#REF!</v>
      </c>
      <c r="BA146" s="358" t="e">
        <f>#REF!+BA36+#REF!+#REF!+#REF!+#REF!</f>
        <v>#REF!</v>
      </c>
      <c r="BB146" s="358" t="e">
        <f>#REF!+BB36+#REF!+#REF!+#REF!+#REF!</f>
        <v>#REF!</v>
      </c>
      <c r="BC146" s="358" t="e">
        <f>#REF!+BC36+#REF!+#REF!+#REF!+#REF!</f>
        <v>#REF!</v>
      </c>
      <c r="BD146" s="358" t="e">
        <f>#REF!+BD36+#REF!+#REF!+#REF!+#REF!</f>
        <v>#REF!</v>
      </c>
      <c r="BE146" s="358" t="e">
        <f>#REF!+BE36+#REF!+#REF!+#REF!+#REF!</f>
        <v>#REF!</v>
      </c>
      <c r="BN146" s="1054"/>
    </row>
    <row r="147" spans="1:66" s="17" customFormat="1" ht="31.5" customHeight="1" thickBot="1">
      <c r="A147" s="1765" t="s">
        <v>94</v>
      </c>
      <c r="B147" s="1766"/>
      <c r="C147" s="1766"/>
      <c r="D147" s="1766"/>
      <c r="E147" s="1766"/>
      <c r="F147" s="1766"/>
      <c r="G147" s="1766"/>
      <c r="H147" s="1766"/>
      <c r="I147" s="1766"/>
      <c r="J147" s="1766"/>
      <c r="K147" s="1766"/>
      <c r="L147" s="1766"/>
      <c r="M147" s="1767"/>
      <c r="N147" s="1290"/>
      <c r="O147" s="1163"/>
      <c r="P147" s="1164"/>
      <c r="Q147" s="1165"/>
      <c r="R147" s="1166"/>
      <c r="S147" s="1163"/>
      <c r="T147" s="1163"/>
      <c r="U147" s="1163"/>
      <c r="V147" s="1163"/>
      <c r="W147" s="537"/>
      <c r="X147" s="358"/>
      <c r="Y147" s="358"/>
      <c r="Z147" s="358"/>
      <c r="AB147" s="358"/>
      <c r="AC147" s="358"/>
      <c r="AD147" s="358"/>
      <c r="AE147" s="358"/>
      <c r="AF147" s="358"/>
      <c r="AG147" s="358"/>
      <c r="AH147" s="358"/>
      <c r="AI147" s="358"/>
      <c r="AJ147" s="358"/>
      <c r="AK147" s="358"/>
      <c r="AL147" s="358"/>
      <c r="AM147" s="358"/>
      <c r="AT147" s="358"/>
      <c r="AU147" s="358"/>
      <c r="AV147" s="358"/>
      <c r="AW147" s="358"/>
      <c r="AX147" s="358"/>
      <c r="AY147" s="358"/>
      <c r="AZ147" s="358"/>
      <c r="BA147" s="358"/>
      <c r="BB147" s="358"/>
      <c r="BC147" s="358"/>
      <c r="BD147" s="358"/>
      <c r="BE147" s="358"/>
      <c r="BN147" s="1054"/>
    </row>
    <row r="148" spans="1:66" s="17" customFormat="1" ht="31.5" customHeight="1" thickBot="1">
      <c r="A148" s="1759" t="s">
        <v>93</v>
      </c>
      <c r="B148" s="1760"/>
      <c r="C148" s="1760"/>
      <c r="D148" s="1760"/>
      <c r="E148" s="1760"/>
      <c r="F148" s="1760"/>
      <c r="G148" s="1760"/>
      <c r="H148" s="1760"/>
      <c r="I148" s="1760"/>
      <c r="J148" s="1760"/>
      <c r="K148" s="1760"/>
      <c r="L148" s="1760"/>
      <c r="M148" s="1761"/>
      <c r="N148" s="1291"/>
      <c r="O148" s="1167"/>
      <c r="P148" s="1168"/>
      <c r="Q148" s="1169"/>
      <c r="R148" s="1167"/>
      <c r="S148" s="1167">
        <v>1</v>
      </c>
      <c r="T148" s="1167"/>
      <c r="U148" s="1167"/>
      <c r="V148" s="1167">
        <v>1</v>
      </c>
      <c r="W148" s="537"/>
      <c r="X148" s="358"/>
      <c r="Y148" s="358"/>
      <c r="Z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8"/>
      <c r="BN148" s="1054"/>
    </row>
    <row r="149" spans="1:66" s="17" customFormat="1" ht="31.5" customHeight="1" thickBot="1">
      <c r="A149" s="1076"/>
      <c r="B149" s="1076"/>
      <c r="C149" s="1076"/>
      <c r="D149" s="1076"/>
      <c r="E149" s="1076"/>
      <c r="F149" s="1076"/>
      <c r="G149" s="1076"/>
      <c r="H149" s="1076"/>
      <c r="I149" s="1737" t="s">
        <v>570</v>
      </c>
      <c r="J149" s="1738"/>
      <c r="K149" s="1738"/>
      <c r="L149" s="1738"/>
      <c r="M149" s="1739"/>
      <c r="N149" s="1734">
        <f>SUM(G16,G18,G19,G26,G27,G28,G35,G36,G60,G62,G66,G70,G79,G80,G87,G88,G92,G95,G96,G97,G134)</f>
        <v>60</v>
      </c>
      <c r="O149" s="1735"/>
      <c r="P149" s="1735"/>
      <c r="Q149" s="1734">
        <f>SUM(G21,G22,G32,G56,G57,G58,G59,G63,G67,G71,G74,G77,G82,G83,G89,G91,G98,G99,G100,G133,G135)</f>
        <v>60</v>
      </c>
      <c r="R149" s="1735"/>
      <c r="S149" s="1736"/>
      <c r="T149" s="1734">
        <f>SUM(G13,G24,G25,G50,G52,G53,G54,G64,G68,G72,G75,G78,G85,G86,G90,G101,G102,G136,G139,G140)</f>
        <v>60</v>
      </c>
      <c r="U149" s="1735"/>
      <c r="V149" s="1736"/>
      <c r="W149" s="1170" t="e">
        <f>N149+Q149+T149+#REF!</f>
        <v>#REF!</v>
      </c>
      <c r="X149" s="358"/>
      <c r="Y149" s="358"/>
      <c r="Z149" s="358"/>
      <c r="AB149" s="358" t="s">
        <v>415</v>
      </c>
      <c r="AC149" s="358"/>
      <c r="AD149" s="358"/>
      <c r="AE149" s="358"/>
      <c r="AF149" s="358"/>
      <c r="AG149" s="358"/>
      <c r="AH149" s="358"/>
      <c r="AI149" s="358"/>
      <c r="AJ149" s="358"/>
      <c r="AK149" s="358"/>
      <c r="AL149" s="358"/>
      <c r="AM149" s="358"/>
      <c r="BN149" s="1054"/>
    </row>
    <row r="150" spans="1:66" s="17" customFormat="1" ht="31.5" customHeight="1" thickBot="1">
      <c r="A150" s="1076"/>
      <c r="B150" s="1076"/>
      <c r="C150" s="1076"/>
      <c r="D150" s="1076"/>
      <c r="E150" s="1076"/>
      <c r="F150" s="1076"/>
      <c r="G150" s="1076"/>
      <c r="H150" s="1076"/>
      <c r="I150" s="1737" t="s">
        <v>571</v>
      </c>
      <c r="J150" s="1738"/>
      <c r="K150" s="1738"/>
      <c r="L150" s="1738"/>
      <c r="M150" s="1739"/>
      <c r="N150" s="1734">
        <f>SUM(G12,G14,G15,G30,G31)</f>
        <v>16</v>
      </c>
      <c r="O150" s="1735"/>
      <c r="P150" s="1735"/>
      <c r="Q150" s="1735"/>
      <c r="R150" s="1735"/>
      <c r="S150" s="1735"/>
      <c r="T150" s="1735"/>
      <c r="U150" s="1735"/>
      <c r="V150" s="1736"/>
      <c r="W150" s="1170"/>
      <c r="X150" s="358"/>
      <c r="Y150" s="358"/>
      <c r="Z150" s="358"/>
      <c r="AB150" s="358"/>
      <c r="AC150" s="358"/>
      <c r="AD150" s="358"/>
      <c r="AE150" s="358"/>
      <c r="AF150" s="358"/>
      <c r="AG150" s="358"/>
      <c r="AH150" s="358"/>
      <c r="AI150" s="358"/>
      <c r="AJ150" s="358"/>
      <c r="AK150" s="358"/>
      <c r="AL150" s="358"/>
      <c r="AM150" s="358"/>
      <c r="BN150" s="1054"/>
    </row>
    <row r="151" spans="1:66" s="17" customFormat="1" ht="31.5" customHeight="1">
      <c r="A151" s="1076"/>
      <c r="B151" s="1076"/>
      <c r="C151" s="1076"/>
      <c r="D151" s="1076"/>
      <c r="E151" s="1076"/>
      <c r="F151" s="1076"/>
      <c r="G151" s="1076"/>
      <c r="H151" s="1076"/>
      <c r="I151" s="1292"/>
      <c r="J151" s="1292"/>
      <c r="K151" s="1292"/>
      <c r="L151" s="1292"/>
      <c r="M151" s="1292"/>
      <c r="N151" s="1293"/>
      <c r="O151" s="1293"/>
      <c r="P151" s="1293"/>
      <c r="Q151" s="1293"/>
      <c r="R151" s="1293"/>
      <c r="S151" s="1293"/>
      <c r="T151" s="1293"/>
      <c r="U151" s="1293"/>
      <c r="V151" s="1293"/>
      <c r="W151" s="1170"/>
      <c r="X151" s="358"/>
      <c r="Y151" s="358"/>
      <c r="Z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358"/>
      <c r="AM151" s="358"/>
      <c r="BN151" s="1054"/>
    </row>
    <row r="152" spans="1:66" s="17" customFormat="1" ht="16.5" customHeight="1">
      <c r="A152" s="553"/>
      <c r="B152" s="1171" t="s">
        <v>529</v>
      </c>
      <c r="C152" s="1171"/>
      <c r="D152" s="1758"/>
      <c r="E152" s="1758"/>
      <c r="F152" s="1758"/>
      <c r="G152" s="1171"/>
      <c r="H152" s="1172" t="s">
        <v>530</v>
      </c>
      <c r="I152" s="1172"/>
      <c r="J152" s="1172"/>
      <c r="K152" s="553"/>
      <c r="L152" s="553"/>
      <c r="M152" s="553"/>
      <c r="N152" s="1077"/>
      <c r="O152" s="1077"/>
      <c r="P152" s="1077"/>
      <c r="Q152" s="1077"/>
      <c r="R152" s="1077"/>
      <c r="S152" s="1077"/>
      <c r="T152" s="1077"/>
      <c r="U152" s="1077"/>
      <c r="V152" s="1077"/>
      <c r="W152" s="358"/>
      <c r="X152" s="358"/>
      <c r="Y152" s="358"/>
      <c r="Z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K152" s="358"/>
      <c r="AL152" s="358"/>
      <c r="AM152" s="358"/>
      <c r="BN152" s="1054"/>
    </row>
    <row r="153" spans="1:66" s="17" customFormat="1" ht="20.25">
      <c r="A153" s="553"/>
      <c r="B153" s="1171"/>
      <c r="C153" s="1171"/>
      <c r="D153" s="1772"/>
      <c r="E153" s="1772"/>
      <c r="F153" s="1772"/>
      <c r="G153" s="1171"/>
      <c r="H153" s="1769"/>
      <c r="I153" s="1769"/>
      <c r="J153" s="1769"/>
      <c r="K153" s="553"/>
      <c r="L153" s="553"/>
      <c r="M153" s="553"/>
      <c r="N153" s="1078"/>
      <c r="O153" s="1077"/>
      <c r="P153" s="1077"/>
      <c r="Q153" s="1077"/>
      <c r="R153" s="1077"/>
      <c r="S153" s="1077"/>
      <c r="T153" s="1077"/>
      <c r="U153" s="1077"/>
      <c r="V153" s="1077"/>
      <c r="W153" s="358"/>
      <c r="X153" s="358"/>
      <c r="Y153" s="358"/>
      <c r="Z153" s="358"/>
      <c r="AB153" s="358"/>
      <c r="AC153" s="358"/>
      <c r="AD153" s="358"/>
      <c r="AE153" s="358"/>
      <c r="AF153" s="358"/>
      <c r="AG153" s="358"/>
      <c r="AH153" s="358"/>
      <c r="AI153" s="358"/>
      <c r="AJ153" s="358"/>
      <c r="AK153" s="358"/>
      <c r="AL153" s="358"/>
      <c r="AM153" s="358"/>
      <c r="BN153" s="1054"/>
    </row>
    <row r="154" spans="1:66" s="17" customFormat="1" ht="20.25" customHeight="1">
      <c r="A154" s="553"/>
      <c r="B154" s="1171"/>
      <c r="C154" s="1171"/>
      <c r="D154" s="1171"/>
      <c r="E154" s="1173"/>
      <c r="F154" s="1173"/>
      <c r="G154" s="1171"/>
      <c r="H154" s="1769"/>
      <c r="I154" s="1769"/>
      <c r="J154" s="1769"/>
      <c r="K154" s="553"/>
      <c r="L154" s="553"/>
      <c r="M154" s="553"/>
      <c r="N154" s="1077"/>
      <c r="O154" s="1079"/>
      <c r="P154" s="1077"/>
      <c r="Q154" s="1077"/>
      <c r="R154" s="1079"/>
      <c r="S154" s="1077"/>
      <c r="T154" s="1077"/>
      <c r="U154" s="1079"/>
      <c r="V154" s="1077"/>
      <c r="W154" s="358"/>
      <c r="X154" s="358"/>
      <c r="Y154" s="358"/>
      <c r="Z154" s="358"/>
      <c r="AB154" s="358"/>
      <c r="AC154" s="358"/>
      <c r="AD154" s="358"/>
      <c r="AE154" s="358"/>
      <c r="AF154" s="358"/>
      <c r="AG154" s="358"/>
      <c r="AH154" s="358"/>
      <c r="AI154" s="358"/>
      <c r="AJ154" s="358"/>
      <c r="AK154" s="358"/>
      <c r="AL154" s="358"/>
      <c r="AM154" s="358"/>
      <c r="BN154" s="1054"/>
    </row>
    <row r="155" spans="1:66" s="17" customFormat="1" ht="21" customHeight="1">
      <c r="A155" s="553"/>
      <c r="B155" s="1171" t="s">
        <v>531</v>
      </c>
      <c r="C155" s="1171"/>
      <c r="D155" s="1758"/>
      <c r="E155" s="1758"/>
      <c r="F155" s="1758"/>
      <c r="G155" s="1171"/>
      <c r="H155" s="1172" t="s">
        <v>532</v>
      </c>
      <c r="I155" s="1172"/>
      <c r="J155" s="1172"/>
      <c r="K155" s="553"/>
      <c r="L155" s="553"/>
      <c r="M155" s="553"/>
      <c r="N155" s="1080"/>
      <c r="O155" s="1080"/>
      <c r="P155" s="1080"/>
      <c r="Q155" s="1080"/>
      <c r="R155" s="1080"/>
      <c r="S155" s="1080"/>
      <c r="T155" s="1080"/>
      <c r="U155" s="1080"/>
      <c r="V155" s="1080"/>
      <c r="W155" s="358"/>
      <c r="X155" s="358"/>
      <c r="Y155" s="358"/>
      <c r="Z155" s="358"/>
      <c r="AB155" s="358"/>
      <c r="AC155" s="358"/>
      <c r="AD155" s="358"/>
      <c r="AE155" s="358"/>
      <c r="AF155" s="358"/>
      <c r="AG155" s="358"/>
      <c r="AH155" s="358"/>
      <c r="AI155" s="358"/>
      <c r="AJ155" s="358"/>
      <c r="AK155" s="358"/>
      <c r="AL155" s="358"/>
      <c r="AM155" s="358"/>
      <c r="BN155" s="1054"/>
    </row>
    <row r="156" spans="1:66" s="17" customFormat="1" ht="21" customHeight="1">
      <c r="A156" s="553"/>
      <c r="B156" s="1076"/>
      <c r="C156" s="1076"/>
      <c r="D156" s="1076"/>
      <c r="E156" s="1081"/>
      <c r="F156" s="1081"/>
      <c r="G156" s="1076"/>
      <c r="H156" s="1076"/>
      <c r="I156" s="1082"/>
      <c r="J156" s="1082"/>
      <c r="K156" s="553"/>
      <c r="L156" s="553"/>
      <c r="M156" s="553"/>
      <c r="N156" s="1080"/>
      <c r="O156" s="1080"/>
      <c r="P156" s="1080"/>
      <c r="Q156" s="1080"/>
      <c r="R156" s="1080"/>
      <c r="S156" s="1080"/>
      <c r="T156" s="1080"/>
      <c r="U156" s="1080"/>
      <c r="V156" s="1080"/>
      <c r="W156" s="358"/>
      <c r="X156" s="358"/>
      <c r="Y156" s="358"/>
      <c r="Z156" s="358"/>
      <c r="AB156" s="358"/>
      <c r="AC156" s="358"/>
      <c r="AD156" s="358"/>
      <c r="AE156" s="358"/>
      <c r="AF156" s="358"/>
      <c r="AG156" s="358"/>
      <c r="AH156" s="358"/>
      <c r="AI156" s="358"/>
      <c r="AJ156" s="358"/>
      <c r="AK156" s="358"/>
      <c r="AL156" s="358"/>
      <c r="AM156" s="358"/>
      <c r="BN156" s="1054"/>
    </row>
    <row r="157" spans="1:66" s="17" customFormat="1" ht="21" customHeight="1">
      <c r="A157" s="553"/>
      <c r="B157" s="1076"/>
      <c r="C157" s="1076"/>
      <c r="D157" s="1076"/>
      <c r="E157" s="1081"/>
      <c r="F157" s="1081"/>
      <c r="G157" s="1076"/>
      <c r="H157" s="1076"/>
      <c r="I157" s="1082"/>
      <c r="J157" s="1082"/>
      <c r="K157" s="553"/>
      <c r="L157" s="553"/>
      <c r="M157" s="553"/>
      <c r="N157" s="1080"/>
      <c r="O157" s="1080"/>
      <c r="P157" s="1080"/>
      <c r="Q157" s="1080"/>
      <c r="R157" s="1080"/>
      <c r="S157" s="1080"/>
      <c r="T157" s="1080"/>
      <c r="U157" s="1080"/>
      <c r="V157" s="1080"/>
      <c r="W157" s="358"/>
      <c r="X157" s="358"/>
      <c r="Y157" s="358"/>
      <c r="Z157" s="358"/>
      <c r="AB157" s="358"/>
      <c r="AC157" s="358"/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BN157" s="1054"/>
    </row>
    <row r="158" spans="1:66" s="17" customFormat="1" ht="20.25">
      <c r="A158" s="1083"/>
      <c r="B158" s="553"/>
      <c r="C158" s="553"/>
      <c r="D158" s="553"/>
      <c r="E158" s="553"/>
      <c r="F158" s="553"/>
      <c r="G158" s="553"/>
      <c r="H158" s="553"/>
      <c r="I158" s="553"/>
      <c r="J158" s="553"/>
      <c r="K158" s="553"/>
      <c r="L158" s="553"/>
      <c r="M158" s="553"/>
      <c r="N158" s="1080"/>
      <c r="O158" s="1080"/>
      <c r="P158" s="1080"/>
      <c r="Q158" s="1080"/>
      <c r="R158" s="1080"/>
      <c r="S158" s="1080"/>
      <c r="T158" s="1080"/>
      <c r="U158" s="1080"/>
      <c r="V158" s="1080"/>
      <c r="W158" s="358"/>
      <c r="X158" s="358"/>
      <c r="Y158" s="358"/>
      <c r="Z158" s="358"/>
      <c r="AB158" s="358"/>
      <c r="AC158" s="358"/>
      <c r="AD158" s="358"/>
      <c r="AE158" s="358"/>
      <c r="AF158" s="358"/>
      <c r="AG158" s="358"/>
      <c r="AH158" s="358"/>
      <c r="AI158" s="358"/>
      <c r="AJ158" s="358"/>
      <c r="AK158" s="358"/>
      <c r="AL158" s="358"/>
      <c r="AM158" s="358"/>
      <c r="BN158" s="1054"/>
    </row>
    <row r="159" spans="1:66" s="17" customFormat="1" ht="15.75">
      <c r="A159" s="1083"/>
      <c r="B159" s="1084"/>
      <c r="C159" s="1085"/>
      <c r="D159" s="1086"/>
      <c r="E159" s="1086"/>
      <c r="F159" s="1085"/>
      <c r="G159" s="1085"/>
      <c r="H159" s="1085"/>
      <c r="I159" s="1084"/>
      <c r="J159" s="1084"/>
      <c r="K159" s="1084"/>
      <c r="L159" s="1084"/>
      <c r="M159" s="1084"/>
      <c r="N159" s="1084"/>
      <c r="O159" s="1084"/>
      <c r="P159" s="1084"/>
      <c r="Q159" s="1084"/>
      <c r="R159" s="1084"/>
      <c r="S159" s="1084"/>
      <c r="T159" s="1084"/>
      <c r="U159" s="1084"/>
      <c r="V159" s="1084"/>
      <c r="W159" s="358"/>
      <c r="X159" s="358"/>
      <c r="Y159" s="358"/>
      <c r="Z159" s="358"/>
      <c r="AB159" s="358"/>
      <c r="AC159" s="358"/>
      <c r="AD159" s="358"/>
      <c r="AE159" s="358"/>
      <c r="AF159" s="358"/>
      <c r="AG159" s="358"/>
      <c r="AH159" s="358"/>
      <c r="AI159" s="358"/>
      <c r="AJ159" s="358"/>
      <c r="AK159" s="358"/>
      <c r="AL159" s="358"/>
      <c r="AM159" s="358"/>
      <c r="BN159" s="1054"/>
    </row>
    <row r="160" spans="1:66" s="17" customFormat="1" ht="15.75">
      <c r="A160" s="1083"/>
      <c r="B160" s="1084"/>
      <c r="C160" s="1085"/>
      <c r="D160" s="1086"/>
      <c r="E160" s="1086"/>
      <c r="F160" s="1085"/>
      <c r="G160" s="1085"/>
      <c r="H160" s="1085"/>
      <c r="I160" s="1084"/>
      <c r="J160" s="1084"/>
      <c r="K160" s="1084"/>
      <c r="L160" s="1084"/>
      <c r="M160" s="1084"/>
      <c r="N160" s="1084"/>
      <c r="O160" s="1084"/>
      <c r="P160" s="1084"/>
      <c r="Q160" s="1084"/>
      <c r="R160" s="1084"/>
      <c r="S160" s="1084"/>
      <c r="T160" s="1084"/>
      <c r="U160" s="1084"/>
      <c r="V160" s="1084"/>
      <c r="W160" s="358"/>
      <c r="X160" s="358"/>
      <c r="Y160" s="358"/>
      <c r="Z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358"/>
      <c r="BN160" s="1054"/>
    </row>
    <row r="161" spans="1:66" s="17" customFormat="1" ht="15.75">
      <c r="A161" s="1083"/>
      <c r="B161" s="1084"/>
      <c r="C161" s="1085"/>
      <c r="D161" s="1086"/>
      <c r="E161" s="1086"/>
      <c r="F161" s="1085"/>
      <c r="G161" s="1085"/>
      <c r="H161" s="1085"/>
      <c r="I161" s="1084"/>
      <c r="J161" s="1084"/>
      <c r="K161" s="1084"/>
      <c r="L161" s="1084"/>
      <c r="M161" s="1084"/>
      <c r="N161" s="1084"/>
      <c r="O161" s="1084"/>
      <c r="P161" s="1084"/>
      <c r="Q161" s="1084"/>
      <c r="R161" s="1084"/>
      <c r="S161" s="1084"/>
      <c r="T161" s="1084"/>
      <c r="U161" s="1084"/>
      <c r="V161" s="1084"/>
      <c r="W161" s="358"/>
      <c r="X161" s="358"/>
      <c r="Y161" s="358"/>
      <c r="Z161" s="358"/>
      <c r="AB161" s="358"/>
      <c r="AC161" s="358"/>
      <c r="AD161" s="358"/>
      <c r="AE161" s="358"/>
      <c r="AF161" s="358"/>
      <c r="AG161" s="358"/>
      <c r="AH161" s="358"/>
      <c r="AI161" s="358"/>
      <c r="AJ161" s="358"/>
      <c r="AK161" s="358"/>
      <c r="AL161" s="358"/>
      <c r="AM161" s="358"/>
      <c r="BN161" s="1054"/>
    </row>
    <row r="162" spans="1:66" s="17" customFormat="1" ht="15.75">
      <c r="A162" s="1083"/>
      <c r="B162" s="1084"/>
      <c r="C162" s="1085"/>
      <c r="D162" s="1086"/>
      <c r="E162" s="1086"/>
      <c r="F162" s="1085"/>
      <c r="G162" s="1085"/>
      <c r="H162" s="1085"/>
      <c r="I162" s="1084"/>
      <c r="J162" s="1084"/>
      <c r="K162" s="1084"/>
      <c r="L162" s="1084"/>
      <c r="M162" s="1084"/>
      <c r="N162" s="1084"/>
      <c r="O162" s="1084"/>
      <c r="P162" s="1084"/>
      <c r="Q162" s="1084"/>
      <c r="R162" s="1084"/>
      <c r="S162" s="1084"/>
      <c r="T162" s="1084"/>
      <c r="U162" s="1084"/>
      <c r="V162" s="1084"/>
      <c r="W162" s="358"/>
      <c r="X162" s="358"/>
      <c r="Y162" s="358"/>
      <c r="Z162" s="358"/>
      <c r="AB162" s="358"/>
      <c r="AC162" s="358"/>
      <c r="AD162" s="358"/>
      <c r="AE162" s="358"/>
      <c r="AF162" s="358"/>
      <c r="AG162" s="358"/>
      <c r="AH162" s="358"/>
      <c r="AI162" s="358"/>
      <c r="AJ162" s="358"/>
      <c r="AK162" s="358"/>
      <c r="AL162" s="358"/>
      <c r="AM162" s="358"/>
      <c r="BN162" s="1054"/>
    </row>
    <row r="163" spans="1:66" s="17" customFormat="1" ht="15.75">
      <c r="A163" s="1083"/>
      <c r="B163" s="1084"/>
      <c r="C163" s="1085"/>
      <c r="D163" s="1086"/>
      <c r="E163" s="1086"/>
      <c r="F163" s="1085"/>
      <c r="G163" s="1085"/>
      <c r="H163" s="1085"/>
      <c r="I163" s="1084"/>
      <c r="J163" s="1084"/>
      <c r="K163" s="1084"/>
      <c r="L163" s="1084"/>
      <c r="M163" s="1084"/>
      <c r="N163" s="1084"/>
      <c r="O163" s="1084"/>
      <c r="P163" s="1084"/>
      <c r="Q163" s="1084"/>
      <c r="R163" s="1084"/>
      <c r="S163" s="1084"/>
      <c r="T163" s="1084"/>
      <c r="U163" s="1084"/>
      <c r="V163" s="1084"/>
      <c r="W163" s="358"/>
      <c r="X163" s="358"/>
      <c r="Y163" s="358"/>
      <c r="Z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358"/>
      <c r="BN163" s="1054"/>
    </row>
    <row r="164" spans="1:66" s="17" customFormat="1" ht="15.75">
      <c r="A164" s="1083"/>
      <c r="B164" s="1084"/>
      <c r="C164" s="1085"/>
      <c r="D164" s="1086"/>
      <c r="E164" s="1086"/>
      <c r="F164" s="1085"/>
      <c r="G164" s="1085"/>
      <c r="H164" s="1085"/>
      <c r="I164" s="1084"/>
      <c r="J164" s="1084"/>
      <c r="K164" s="1084"/>
      <c r="L164" s="1084"/>
      <c r="M164" s="1084"/>
      <c r="N164" s="1084"/>
      <c r="O164" s="1084"/>
      <c r="P164" s="1084"/>
      <c r="Q164" s="1084"/>
      <c r="R164" s="1084"/>
      <c r="S164" s="1084"/>
      <c r="T164" s="1084"/>
      <c r="U164" s="1084"/>
      <c r="V164" s="1084"/>
      <c r="W164" s="358"/>
      <c r="X164" s="358"/>
      <c r="Y164" s="358"/>
      <c r="Z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BN164" s="1054"/>
    </row>
    <row r="165" spans="1:66" s="17" customFormat="1" ht="15.75">
      <c r="A165" s="1083"/>
      <c r="B165" s="1084"/>
      <c r="C165" s="1085"/>
      <c r="D165" s="1086"/>
      <c r="E165" s="1086"/>
      <c r="F165" s="1085"/>
      <c r="G165" s="1085"/>
      <c r="H165" s="1085"/>
      <c r="I165" s="1084"/>
      <c r="J165" s="1084"/>
      <c r="K165" s="1084"/>
      <c r="L165" s="1084"/>
      <c r="M165" s="1084"/>
      <c r="N165" s="1084"/>
      <c r="O165" s="1084"/>
      <c r="P165" s="1084"/>
      <c r="Q165" s="1084"/>
      <c r="R165" s="1084"/>
      <c r="S165" s="1084"/>
      <c r="T165" s="1084"/>
      <c r="U165" s="1084"/>
      <c r="V165" s="1084"/>
      <c r="W165" s="358"/>
      <c r="X165" s="358"/>
      <c r="Y165" s="358"/>
      <c r="Z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BN165" s="1054"/>
    </row>
    <row r="166" spans="1:66" s="17" customFormat="1" ht="15.75">
      <c r="A166" s="1083"/>
      <c r="B166" s="1084"/>
      <c r="C166" s="1085"/>
      <c r="D166" s="1086"/>
      <c r="E166" s="1086"/>
      <c r="F166" s="1085"/>
      <c r="G166" s="1085"/>
      <c r="H166" s="1085"/>
      <c r="I166" s="1084"/>
      <c r="J166" s="1084"/>
      <c r="K166" s="1084"/>
      <c r="L166" s="1084"/>
      <c r="M166" s="1084"/>
      <c r="N166" s="1084"/>
      <c r="O166" s="1084"/>
      <c r="P166" s="1084"/>
      <c r="Q166" s="1084"/>
      <c r="R166" s="1084"/>
      <c r="S166" s="1084"/>
      <c r="T166" s="1084"/>
      <c r="U166" s="1084"/>
      <c r="V166" s="1084"/>
      <c r="W166" s="358"/>
      <c r="X166" s="358"/>
      <c r="Y166" s="358"/>
      <c r="Z166" s="358"/>
      <c r="AB166" s="358"/>
      <c r="AC166" s="358"/>
      <c r="AD166" s="358"/>
      <c r="AE166" s="358"/>
      <c r="AF166" s="358"/>
      <c r="AG166" s="358"/>
      <c r="AH166" s="358"/>
      <c r="AI166" s="358"/>
      <c r="AJ166" s="358"/>
      <c r="AK166" s="358"/>
      <c r="AL166" s="358"/>
      <c r="AM166" s="358"/>
      <c r="BN166" s="1054"/>
    </row>
    <row r="167" spans="1:66" s="17" customFormat="1" ht="15.75">
      <c r="A167" s="1083"/>
      <c r="B167" s="1084"/>
      <c r="C167" s="1085"/>
      <c r="D167" s="1086"/>
      <c r="E167" s="1086"/>
      <c r="F167" s="1085"/>
      <c r="G167" s="1085"/>
      <c r="H167" s="1085"/>
      <c r="I167" s="1084"/>
      <c r="J167" s="1084"/>
      <c r="K167" s="1084"/>
      <c r="L167" s="1084"/>
      <c r="M167" s="1084"/>
      <c r="N167" s="1084"/>
      <c r="O167" s="1084"/>
      <c r="P167" s="1084"/>
      <c r="Q167" s="1084"/>
      <c r="R167" s="1084"/>
      <c r="S167" s="1084"/>
      <c r="T167" s="1084"/>
      <c r="U167" s="1084"/>
      <c r="V167" s="1084"/>
      <c r="W167" s="358"/>
      <c r="X167" s="358"/>
      <c r="Y167" s="358"/>
      <c r="Z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BN167" s="1054"/>
    </row>
    <row r="168" spans="1:66" s="17" customFormat="1" ht="15.75">
      <c r="A168" s="1083"/>
      <c r="B168" s="1084"/>
      <c r="C168" s="1085"/>
      <c r="D168" s="1086"/>
      <c r="E168" s="1086"/>
      <c r="F168" s="1085"/>
      <c r="G168" s="1085"/>
      <c r="H168" s="1085"/>
      <c r="I168" s="1084"/>
      <c r="J168" s="1084"/>
      <c r="K168" s="1084"/>
      <c r="L168" s="1084"/>
      <c r="M168" s="1084"/>
      <c r="N168" s="1084"/>
      <c r="O168" s="1084"/>
      <c r="P168" s="1084"/>
      <c r="Q168" s="1084"/>
      <c r="R168" s="1084"/>
      <c r="S168" s="1084"/>
      <c r="T168" s="1084"/>
      <c r="U168" s="1084"/>
      <c r="V168" s="1084"/>
      <c r="W168" s="358"/>
      <c r="X168" s="358"/>
      <c r="Y168" s="358"/>
      <c r="Z168" s="358"/>
      <c r="AB168" s="358"/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358"/>
      <c r="BN168" s="1054"/>
    </row>
    <row r="169" spans="1:66" s="17" customFormat="1" ht="15.75">
      <c r="A169" s="1083"/>
      <c r="B169" s="1084"/>
      <c r="C169" s="1085"/>
      <c r="D169" s="1086"/>
      <c r="E169" s="1086"/>
      <c r="F169" s="1085"/>
      <c r="G169" s="1085"/>
      <c r="H169" s="1085"/>
      <c r="I169" s="1084"/>
      <c r="J169" s="1084"/>
      <c r="K169" s="1084"/>
      <c r="L169" s="1084"/>
      <c r="M169" s="1084"/>
      <c r="N169" s="1084"/>
      <c r="O169" s="1084"/>
      <c r="P169" s="1084"/>
      <c r="Q169" s="1084"/>
      <c r="R169" s="1084"/>
      <c r="S169" s="1084"/>
      <c r="T169" s="1084"/>
      <c r="U169" s="1084"/>
      <c r="V169" s="1084"/>
      <c r="W169" s="358"/>
      <c r="X169" s="358"/>
      <c r="Y169" s="358"/>
      <c r="Z169" s="358"/>
      <c r="AB169" s="358"/>
      <c r="AC169" s="358"/>
      <c r="AD169" s="358"/>
      <c r="AE169" s="358"/>
      <c r="AF169" s="358"/>
      <c r="AG169" s="358"/>
      <c r="AH169" s="358"/>
      <c r="AI169" s="358"/>
      <c r="AJ169" s="358"/>
      <c r="AK169" s="358"/>
      <c r="AL169" s="358"/>
      <c r="AM169" s="358"/>
      <c r="BN169" s="1054"/>
    </row>
    <row r="170" spans="1:66" s="17" customFormat="1" ht="15.75">
      <c r="A170" s="1083"/>
      <c r="B170" s="1084"/>
      <c r="C170" s="1085"/>
      <c r="D170" s="1086"/>
      <c r="E170" s="1086"/>
      <c r="F170" s="1085"/>
      <c r="G170" s="1085"/>
      <c r="H170" s="1085"/>
      <c r="I170" s="1084"/>
      <c r="J170" s="1084"/>
      <c r="K170" s="1084"/>
      <c r="L170" s="1084"/>
      <c r="M170" s="1084"/>
      <c r="N170" s="1084"/>
      <c r="O170" s="1084"/>
      <c r="P170" s="1084"/>
      <c r="Q170" s="1084"/>
      <c r="R170" s="1084"/>
      <c r="S170" s="1084"/>
      <c r="T170" s="1084"/>
      <c r="U170" s="1084"/>
      <c r="V170" s="1084"/>
      <c r="W170" s="358"/>
      <c r="X170" s="358"/>
      <c r="Y170" s="358"/>
      <c r="Z170" s="358"/>
      <c r="AB170" s="358"/>
      <c r="AC170" s="358"/>
      <c r="AD170" s="358"/>
      <c r="AE170" s="358"/>
      <c r="AF170" s="358"/>
      <c r="AG170" s="358"/>
      <c r="AH170" s="358"/>
      <c r="AI170" s="358"/>
      <c r="AJ170" s="358"/>
      <c r="AK170" s="358"/>
      <c r="AL170" s="358"/>
      <c r="AM170" s="358"/>
      <c r="BN170" s="1054"/>
    </row>
    <row r="171" spans="1:66" s="17" customFormat="1" ht="15.75">
      <c r="A171" s="1083"/>
      <c r="B171" s="1084"/>
      <c r="C171" s="1085"/>
      <c r="D171" s="1086"/>
      <c r="E171" s="1086"/>
      <c r="F171" s="1085"/>
      <c r="G171" s="1085"/>
      <c r="H171" s="1085"/>
      <c r="I171" s="1084"/>
      <c r="J171" s="1084"/>
      <c r="K171" s="1084"/>
      <c r="L171" s="1084"/>
      <c r="M171" s="1084"/>
      <c r="N171" s="1084"/>
      <c r="O171" s="1084"/>
      <c r="P171" s="1084"/>
      <c r="Q171" s="1084"/>
      <c r="R171" s="1084"/>
      <c r="S171" s="1084"/>
      <c r="T171" s="1084"/>
      <c r="U171" s="1084"/>
      <c r="V171" s="1084"/>
      <c r="W171" s="358"/>
      <c r="X171" s="358"/>
      <c r="Y171" s="358"/>
      <c r="Z171" s="358"/>
      <c r="AB171" s="358"/>
      <c r="AC171" s="358"/>
      <c r="AD171" s="358"/>
      <c r="AE171" s="358"/>
      <c r="AF171" s="358"/>
      <c r="AG171" s="358"/>
      <c r="AH171" s="358"/>
      <c r="AI171" s="358"/>
      <c r="AJ171" s="358"/>
      <c r="AK171" s="358"/>
      <c r="AL171" s="358"/>
      <c r="AM171" s="358"/>
      <c r="BN171" s="1054"/>
    </row>
    <row r="172" spans="1:66" s="17" customFormat="1" ht="15.75">
      <c r="A172" s="1083"/>
      <c r="B172" s="1084"/>
      <c r="C172" s="1085"/>
      <c r="D172" s="1086"/>
      <c r="E172" s="1086"/>
      <c r="F172" s="1085"/>
      <c r="G172" s="1085"/>
      <c r="H172" s="1085"/>
      <c r="I172" s="1084"/>
      <c r="J172" s="1084"/>
      <c r="K172" s="1084"/>
      <c r="L172" s="1084"/>
      <c r="M172" s="1084"/>
      <c r="N172" s="1084"/>
      <c r="O172" s="1084"/>
      <c r="P172" s="1084"/>
      <c r="Q172" s="1084"/>
      <c r="R172" s="1084"/>
      <c r="S172" s="1084"/>
      <c r="T172" s="1084"/>
      <c r="U172" s="1084"/>
      <c r="V172" s="1084"/>
      <c r="W172" s="358"/>
      <c r="X172" s="358"/>
      <c r="Y172" s="358"/>
      <c r="Z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BN172" s="1054"/>
    </row>
    <row r="173" spans="1:66" s="17" customFormat="1" ht="15.75">
      <c r="A173" s="1083"/>
      <c r="B173" s="1084"/>
      <c r="C173" s="1085"/>
      <c r="D173" s="1086"/>
      <c r="E173" s="1086"/>
      <c r="F173" s="1085"/>
      <c r="G173" s="1085"/>
      <c r="H173" s="1085"/>
      <c r="I173" s="1084"/>
      <c r="J173" s="1084"/>
      <c r="K173" s="1084"/>
      <c r="L173" s="1084"/>
      <c r="M173" s="1084"/>
      <c r="N173" s="1084"/>
      <c r="O173" s="1084"/>
      <c r="P173" s="1084"/>
      <c r="Q173" s="1084"/>
      <c r="R173" s="1084"/>
      <c r="S173" s="1084"/>
      <c r="T173" s="1084"/>
      <c r="U173" s="1084"/>
      <c r="V173" s="1084"/>
      <c r="W173" s="358"/>
      <c r="X173" s="358"/>
      <c r="Y173" s="358"/>
      <c r="Z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BN173" s="1054"/>
    </row>
    <row r="174" spans="1:66" s="17" customFormat="1" ht="15.75">
      <c r="A174" s="1083"/>
      <c r="B174" s="1084"/>
      <c r="C174" s="1085"/>
      <c r="D174" s="1086"/>
      <c r="E174" s="1086"/>
      <c r="F174" s="1085"/>
      <c r="G174" s="1085"/>
      <c r="H174" s="1085"/>
      <c r="I174" s="1084"/>
      <c r="J174" s="1084"/>
      <c r="K174" s="1084"/>
      <c r="L174" s="1084"/>
      <c r="M174" s="1084"/>
      <c r="N174" s="1084"/>
      <c r="O174" s="1084"/>
      <c r="P174" s="1084"/>
      <c r="Q174" s="1084"/>
      <c r="R174" s="1084"/>
      <c r="S174" s="1084"/>
      <c r="T174" s="1084"/>
      <c r="U174" s="1084"/>
      <c r="V174" s="1084"/>
      <c r="W174" s="358"/>
      <c r="X174" s="358"/>
      <c r="Y174" s="358"/>
      <c r="Z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BN174" s="1054"/>
    </row>
    <row r="175" spans="1:66" s="17" customFormat="1" ht="15.75">
      <c r="A175" s="1083"/>
      <c r="B175" s="1084"/>
      <c r="C175" s="1085"/>
      <c r="D175" s="1086"/>
      <c r="E175" s="1086"/>
      <c r="F175" s="1085"/>
      <c r="G175" s="1085"/>
      <c r="H175" s="1085"/>
      <c r="I175" s="1084"/>
      <c r="J175" s="1084"/>
      <c r="K175" s="1084"/>
      <c r="L175" s="1084"/>
      <c r="M175" s="1084"/>
      <c r="N175" s="1084"/>
      <c r="O175" s="1084"/>
      <c r="P175" s="1084"/>
      <c r="Q175" s="1084"/>
      <c r="R175" s="1084"/>
      <c r="S175" s="1084"/>
      <c r="T175" s="1084"/>
      <c r="U175" s="1084"/>
      <c r="V175" s="1084"/>
      <c r="W175" s="358"/>
      <c r="X175" s="358"/>
      <c r="Y175" s="358"/>
      <c r="Z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BN175" s="1054"/>
    </row>
    <row r="176" spans="1:66" s="17" customFormat="1" ht="15.75">
      <c r="A176" s="1083"/>
      <c r="B176" s="1084"/>
      <c r="C176" s="1085"/>
      <c r="D176" s="1086"/>
      <c r="E176" s="1086"/>
      <c r="F176" s="1085"/>
      <c r="G176" s="1085"/>
      <c r="H176" s="1085"/>
      <c r="I176" s="1084"/>
      <c r="J176" s="1084"/>
      <c r="K176" s="1084"/>
      <c r="L176" s="1084"/>
      <c r="M176" s="1084"/>
      <c r="N176" s="1084"/>
      <c r="O176" s="1084"/>
      <c r="P176" s="1084"/>
      <c r="Q176" s="1084"/>
      <c r="R176" s="1084"/>
      <c r="S176" s="1084"/>
      <c r="T176" s="1084"/>
      <c r="U176" s="1084"/>
      <c r="V176" s="1084"/>
      <c r="W176" s="358"/>
      <c r="X176" s="358"/>
      <c r="Y176" s="358"/>
      <c r="Z176" s="358"/>
      <c r="AB176" s="358"/>
      <c r="AC176" s="358"/>
      <c r="AD176" s="358"/>
      <c r="AE176" s="358"/>
      <c r="AF176" s="358"/>
      <c r="AG176" s="358"/>
      <c r="AH176" s="358"/>
      <c r="AI176" s="358"/>
      <c r="AJ176" s="358"/>
      <c r="AK176" s="358"/>
      <c r="AL176" s="358"/>
      <c r="AM176" s="358"/>
      <c r="BN176" s="1054"/>
    </row>
    <row r="177" spans="1:66" s="17" customFormat="1" ht="15.75">
      <c r="A177" s="1083"/>
      <c r="B177" s="1084"/>
      <c r="C177" s="1085"/>
      <c r="D177" s="1086"/>
      <c r="E177" s="1086"/>
      <c r="F177" s="1085"/>
      <c r="G177" s="1085"/>
      <c r="H177" s="1085"/>
      <c r="I177" s="1084"/>
      <c r="J177" s="1084"/>
      <c r="K177" s="1084"/>
      <c r="L177" s="1084"/>
      <c r="M177" s="1084"/>
      <c r="N177" s="1084"/>
      <c r="O177" s="1084"/>
      <c r="P177" s="1084"/>
      <c r="Q177" s="1084"/>
      <c r="R177" s="1084"/>
      <c r="S177" s="1084"/>
      <c r="T177" s="1084"/>
      <c r="U177" s="1084"/>
      <c r="V177" s="1084"/>
      <c r="W177" s="358"/>
      <c r="X177" s="358"/>
      <c r="Y177" s="358"/>
      <c r="Z177" s="358"/>
      <c r="AB177" s="358"/>
      <c r="AC177" s="358"/>
      <c r="AD177" s="358"/>
      <c r="AE177" s="358"/>
      <c r="AF177" s="358"/>
      <c r="AG177" s="358"/>
      <c r="AH177" s="358"/>
      <c r="AI177" s="358"/>
      <c r="AJ177" s="358"/>
      <c r="AK177" s="358"/>
      <c r="AL177" s="358"/>
      <c r="AM177" s="358"/>
      <c r="BN177" s="1054"/>
    </row>
    <row r="178" spans="1:66" s="17" customFormat="1" ht="15.75">
      <c r="A178" s="1083"/>
      <c r="B178" s="1084"/>
      <c r="C178" s="1085"/>
      <c r="D178" s="1086"/>
      <c r="E178" s="1086"/>
      <c r="F178" s="1085"/>
      <c r="G178" s="1085"/>
      <c r="H178" s="1085"/>
      <c r="I178" s="1084"/>
      <c r="J178" s="1084"/>
      <c r="K178" s="1084"/>
      <c r="L178" s="1084"/>
      <c r="M178" s="1084"/>
      <c r="N178" s="1084"/>
      <c r="O178" s="1084"/>
      <c r="P178" s="1084"/>
      <c r="Q178" s="1084"/>
      <c r="R178" s="1084"/>
      <c r="S178" s="1084"/>
      <c r="T178" s="1084"/>
      <c r="U178" s="1084"/>
      <c r="V178" s="1084"/>
      <c r="W178" s="358"/>
      <c r="X178" s="358"/>
      <c r="Y178" s="358"/>
      <c r="Z178" s="358"/>
      <c r="AB178" s="358"/>
      <c r="AC178" s="358"/>
      <c r="AD178" s="358"/>
      <c r="AE178" s="358"/>
      <c r="AF178" s="358"/>
      <c r="AG178" s="358"/>
      <c r="AH178" s="358"/>
      <c r="AI178" s="358"/>
      <c r="AJ178" s="358"/>
      <c r="AK178" s="358"/>
      <c r="AL178" s="358"/>
      <c r="AM178" s="358"/>
      <c r="BN178" s="1054"/>
    </row>
    <row r="179" spans="1:66" s="17" customFormat="1" ht="15.75">
      <c r="A179" s="1083"/>
      <c r="B179" s="1084"/>
      <c r="C179" s="1085"/>
      <c r="D179" s="1086"/>
      <c r="E179" s="1086"/>
      <c r="F179" s="1085"/>
      <c r="G179" s="1085"/>
      <c r="H179" s="1085"/>
      <c r="I179" s="1084"/>
      <c r="J179" s="1084"/>
      <c r="K179" s="1084"/>
      <c r="L179" s="1084"/>
      <c r="M179" s="1084"/>
      <c r="N179" s="1084"/>
      <c r="O179" s="1084"/>
      <c r="P179" s="1084"/>
      <c r="Q179" s="1084"/>
      <c r="R179" s="1084"/>
      <c r="S179" s="1084"/>
      <c r="T179" s="1084"/>
      <c r="U179" s="1084"/>
      <c r="V179" s="1084"/>
      <c r="W179" s="358"/>
      <c r="X179" s="358"/>
      <c r="Y179" s="358"/>
      <c r="Z179" s="358"/>
      <c r="AB179" s="358"/>
      <c r="AC179" s="358"/>
      <c r="AD179" s="358"/>
      <c r="AE179" s="358"/>
      <c r="AF179" s="358"/>
      <c r="AG179" s="358"/>
      <c r="AH179" s="358"/>
      <c r="AI179" s="358"/>
      <c r="AJ179" s="358"/>
      <c r="AK179" s="358"/>
      <c r="AL179" s="358"/>
      <c r="AM179" s="358"/>
      <c r="BN179" s="1054"/>
    </row>
    <row r="180" spans="1:66" s="17" customFormat="1" ht="15.75">
      <c r="A180" s="1083"/>
      <c r="B180" s="1084"/>
      <c r="C180" s="1085"/>
      <c r="D180" s="1086"/>
      <c r="E180" s="1086"/>
      <c r="F180" s="1085"/>
      <c r="G180" s="1085"/>
      <c r="H180" s="1085"/>
      <c r="I180" s="1084"/>
      <c r="J180" s="1084"/>
      <c r="K180" s="1084"/>
      <c r="L180" s="1084"/>
      <c r="M180" s="1084"/>
      <c r="N180" s="1084"/>
      <c r="O180" s="1084"/>
      <c r="P180" s="1084"/>
      <c r="Q180" s="1084"/>
      <c r="R180" s="1084"/>
      <c r="S180" s="1084"/>
      <c r="T180" s="1084"/>
      <c r="U180" s="1084"/>
      <c r="V180" s="1084"/>
      <c r="W180" s="358"/>
      <c r="X180" s="358"/>
      <c r="Y180" s="358"/>
      <c r="Z180" s="358"/>
      <c r="AB180" s="358"/>
      <c r="AC180" s="358"/>
      <c r="AD180" s="358"/>
      <c r="AE180" s="358"/>
      <c r="AF180" s="358"/>
      <c r="AG180" s="358"/>
      <c r="AH180" s="358"/>
      <c r="AI180" s="358"/>
      <c r="AJ180" s="358"/>
      <c r="AK180" s="358"/>
      <c r="AL180" s="358"/>
      <c r="AM180" s="358"/>
      <c r="BN180" s="1054"/>
    </row>
    <row r="181" spans="1:66" s="24" customFormat="1" ht="15.75">
      <c r="A181" s="1083"/>
      <c r="B181" s="1084"/>
      <c r="C181" s="1085"/>
      <c r="D181" s="1086"/>
      <c r="E181" s="1086"/>
      <c r="F181" s="1085"/>
      <c r="G181" s="1085"/>
      <c r="H181" s="1085"/>
      <c r="I181" s="1084"/>
      <c r="J181" s="1084"/>
      <c r="K181" s="1084"/>
      <c r="L181" s="1084"/>
      <c r="M181" s="1084"/>
      <c r="N181" s="1084"/>
      <c r="O181" s="1084"/>
      <c r="P181" s="1084"/>
      <c r="Q181" s="1084"/>
      <c r="R181" s="1084"/>
      <c r="S181" s="1084"/>
      <c r="T181" s="1084"/>
      <c r="U181" s="1084"/>
      <c r="V181" s="1084"/>
      <c r="W181" s="541"/>
      <c r="X181" s="541"/>
      <c r="Y181" s="541"/>
      <c r="Z181" s="541"/>
      <c r="AB181" s="541"/>
      <c r="AC181" s="541"/>
      <c r="AD181" s="541"/>
      <c r="AE181" s="541"/>
      <c r="AF181" s="541"/>
      <c r="AG181" s="541"/>
      <c r="AH181" s="541"/>
      <c r="AI181" s="541"/>
      <c r="AJ181" s="541"/>
      <c r="AK181" s="541"/>
      <c r="AL181" s="541"/>
      <c r="AM181" s="541"/>
      <c r="BN181" s="1056"/>
    </row>
    <row r="182" spans="1:66" s="24" customFormat="1" ht="15.75">
      <c r="A182" s="1083"/>
      <c r="B182" s="1084"/>
      <c r="C182" s="1085"/>
      <c r="D182" s="1086"/>
      <c r="E182" s="1086"/>
      <c r="F182" s="1085"/>
      <c r="G182" s="1085"/>
      <c r="H182" s="1085"/>
      <c r="I182" s="1084"/>
      <c r="J182" s="1084"/>
      <c r="K182" s="1084"/>
      <c r="L182" s="1084"/>
      <c r="M182" s="1084"/>
      <c r="N182" s="1084"/>
      <c r="O182" s="1084"/>
      <c r="P182" s="1084"/>
      <c r="Q182" s="1084"/>
      <c r="R182" s="1084"/>
      <c r="S182" s="1084"/>
      <c r="T182" s="1084"/>
      <c r="U182" s="1084"/>
      <c r="V182" s="1084"/>
      <c r="W182" s="541"/>
      <c r="X182" s="541"/>
      <c r="Y182" s="541"/>
      <c r="Z182" s="541"/>
      <c r="AB182" s="541"/>
      <c r="AC182" s="541"/>
      <c r="AD182" s="541"/>
      <c r="AE182" s="541"/>
      <c r="AF182" s="541"/>
      <c r="AG182" s="541"/>
      <c r="AH182" s="541"/>
      <c r="AI182" s="541"/>
      <c r="AJ182" s="541"/>
      <c r="AK182" s="541"/>
      <c r="AL182" s="541"/>
      <c r="AM182" s="541"/>
      <c r="BN182" s="1056"/>
    </row>
    <row r="183" spans="1:66" s="24" customFormat="1" ht="15.75">
      <c r="A183" s="1083"/>
      <c r="B183" s="1084"/>
      <c r="C183" s="1085"/>
      <c r="D183" s="1086"/>
      <c r="E183" s="1086"/>
      <c r="F183" s="1085"/>
      <c r="G183" s="1085"/>
      <c r="H183" s="1085"/>
      <c r="I183" s="1084"/>
      <c r="J183" s="1084"/>
      <c r="K183" s="1084"/>
      <c r="L183" s="1084"/>
      <c r="M183" s="1084"/>
      <c r="N183" s="1084"/>
      <c r="O183" s="1084"/>
      <c r="P183" s="1084"/>
      <c r="Q183" s="1084"/>
      <c r="R183" s="1084"/>
      <c r="S183" s="1084"/>
      <c r="T183" s="1084"/>
      <c r="U183" s="1084"/>
      <c r="V183" s="1084"/>
      <c r="W183" s="541"/>
      <c r="X183" s="541"/>
      <c r="Y183" s="541"/>
      <c r="Z183" s="541"/>
      <c r="AB183" s="541"/>
      <c r="AC183" s="541"/>
      <c r="AD183" s="541"/>
      <c r="AE183" s="541"/>
      <c r="AF183" s="541"/>
      <c r="AG183" s="541"/>
      <c r="AH183" s="541"/>
      <c r="AI183" s="541"/>
      <c r="AJ183" s="541"/>
      <c r="AK183" s="541"/>
      <c r="AL183" s="541"/>
      <c r="AM183" s="541"/>
      <c r="BN183" s="1056"/>
    </row>
    <row r="184" spans="1:66" s="17" customFormat="1" ht="15.75">
      <c r="A184" s="1083"/>
      <c r="B184" s="1084"/>
      <c r="C184" s="1085"/>
      <c r="D184" s="1086"/>
      <c r="E184" s="1086"/>
      <c r="F184" s="1085"/>
      <c r="G184" s="1085"/>
      <c r="H184" s="1085"/>
      <c r="I184" s="1084"/>
      <c r="J184" s="1084"/>
      <c r="K184" s="1084"/>
      <c r="L184" s="1084"/>
      <c r="M184" s="1084"/>
      <c r="N184" s="1084"/>
      <c r="O184" s="1084"/>
      <c r="P184" s="1084"/>
      <c r="Q184" s="1084"/>
      <c r="R184" s="1084"/>
      <c r="S184" s="1084"/>
      <c r="T184" s="1084"/>
      <c r="U184" s="1084"/>
      <c r="V184" s="1084"/>
      <c r="W184" s="358"/>
      <c r="X184" s="358"/>
      <c r="Y184" s="358"/>
      <c r="Z184" s="358"/>
      <c r="AB184" s="358"/>
      <c r="AC184" s="358"/>
      <c r="AD184" s="358"/>
      <c r="AE184" s="358"/>
      <c r="AF184" s="358"/>
      <c r="AG184" s="358"/>
      <c r="AH184" s="358"/>
      <c r="AI184" s="358"/>
      <c r="AJ184" s="358"/>
      <c r="AK184" s="358"/>
      <c r="AL184" s="358"/>
      <c r="AM184" s="358"/>
      <c r="BN184" s="1054"/>
    </row>
    <row r="185" spans="1:66" s="17" customFormat="1" ht="15.75">
      <c r="A185" s="1083"/>
      <c r="B185" s="1084"/>
      <c r="C185" s="1085"/>
      <c r="D185" s="1086"/>
      <c r="E185" s="1086"/>
      <c r="F185" s="1085"/>
      <c r="G185" s="1085"/>
      <c r="H185" s="1085"/>
      <c r="I185" s="1084"/>
      <c r="J185" s="1084"/>
      <c r="K185" s="1084"/>
      <c r="L185" s="1084"/>
      <c r="M185" s="1084"/>
      <c r="N185" s="1084"/>
      <c r="O185" s="1084"/>
      <c r="P185" s="1084"/>
      <c r="Q185" s="1084"/>
      <c r="R185" s="1084"/>
      <c r="S185" s="1084"/>
      <c r="T185" s="1084"/>
      <c r="U185" s="1084"/>
      <c r="V185" s="1084"/>
      <c r="W185" s="358"/>
      <c r="X185" s="358"/>
      <c r="Y185" s="358"/>
      <c r="Z185" s="358"/>
      <c r="AB185" s="358"/>
      <c r="AC185" s="358"/>
      <c r="AD185" s="358"/>
      <c r="AE185" s="358"/>
      <c r="AF185" s="358"/>
      <c r="AG185" s="358"/>
      <c r="AH185" s="358"/>
      <c r="AI185" s="358"/>
      <c r="AJ185" s="358"/>
      <c r="AK185" s="358"/>
      <c r="AL185" s="358"/>
      <c r="AM185" s="358"/>
      <c r="BN185" s="1054"/>
    </row>
    <row r="186" spans="1:66" s="17" customFormat="1" ht="15.75">
      <c r="A186" s="1083"/>
      <c r="B186" s="1084"/>
      <c r="C186" s="1085"/>
      <c r="D186" s="1086"/>
      <c r="E186" s="1086"/>
      <c r="F186" s="1085"/>
      <c r="G186" s="1085"/>
      <c r="H186" s="1085"/>
      <c r="I186" s="1084"/>
      <c r="J186" s="1084"/>
      <c r="K186" s="1084"/>
      <c r="L186" s="1084"/>
      <c r="M186" s="1084"/>
      <c r="N186" s="1084"/>
      <c r="O186" s="1084"/>
      <c r="P186" s="1084"/>
      <c r="Q186" s="1084"/>
      <c r="R186" s="1084"/>
      <c r="S186" s="1084"/>
      <c r="T186" s="1084"/>
      <c r="U186" s="1084"/>
      <c r="V186" s="1084"/>
      <c r="W186" s="358"/>
      <c r="X186" s="358"/>
      <c r="Y186" s="358"/>
      <c r="Z186" s="358"/>
      <c r="AB186" s="358"/>
      <c r="AC186" s="358"/>
      <c r="AD186" s="358"/>
      <c r="AE186" s="358"/>
      <c r="AF186" s="358"/>
      <c r="AG186" s="358"/>
      <c r="AH186" s="358"/>
      <c r="AI186" s="358"/>
      <c r="AJ186" s="358"/>
      <c r="AK186" s="358"/>
      <c r="AL186" s="358"/>
      <c r="AM186" s="358"/>
      <c r="BN186" s="1054"/>
    </row>
    <row r="187" spans="1:66" s="17" customFormat="1" ht="15.75">
      <c r="A187" s="1083"/>
      <c r="B187" s="1084"/>
      <c r="C187" s="1085"/>
      <c r="D187" s="1086"/>
      <c r="E187" s="1086"/>
      <c r="F187" s="1085"/>
      <c r="G187" s="1085"/>
      <c r="H187" s="1085"/>
      <c r="I187" s="1084"/>
      <c r="J187" s="1084"/>
      <c r="K187" s="1084"/>
      <c r="L187" s="1084"/>
      <c r="M187" s="1084"/>
      <c r="N187" s="1084"/>
      <c r="O187" s="1084"/>
      <c r="P187" s="1084"/>
      <c r="Q187" s="1084"/>
      <c r="R187" s="1084"/>
      <c r="S187" s="1084"/>
      <c r="T187" s="1084"/>
      <c r="U187" s="1084"/>
      <c r="V187" s="1084"/>
      <c r="W187" s="358"/>
      <c r="X187" s="358"/>
      <c r="Y187" s="358"/>
      <c r="Z187" s="358"/>
      <c r="AB187" s="358"/>
      <c r="AC187" s="358"/>
      <c r="AD187" s="358"/>
      <c r="AE187" s="358"/>
      <c r="AF187" s="358"/>
      <c r="AG187" s="358"/>
      <c r="AH187" s="358"/>
      <c r="AI187" s="358"/>
      <c r="AJ187" s="358"/>
      <c r="AK187" s="358"/>
      <c r="AL187" s="358"/>
      <c r="AM187" s="358"/>
      <c r="BN187" s="1054"/>
    </row>
    <row r="188" spans="1:66" s="17" customFormat="1" ht="15.75">
      <c r="A188" s="1083"/>
      <c r="B188" s="1084"/>
      <c r="C188" s="1085"/>
      <c r="D188" s="1086"/>
      <c r="E188" s="1086"/>
      <c r="F188" s="1085"/>
      <c r="G188" s="1085"/>
      <c r="H188" s="1085"/>
      <c r="I188" s="1084"/>
      <c r="J188" s="1084"/>
      <c r="K188" s="1084"/>
      <c r="L188" s="1084"/>
      <c r="M188" s="1084"/>
      <c r="N188" s="1084"/>
      <c r="O188" s="1084"/>
      <c r="P188" s="1084"/>
      <c r="Q188" s="1084"/>
      <c r="R188" s="1084"/>
      <c r="S188" s="1084"/>
      <c r="T188" s="1084"/>
      <c r="U188" s="1084"/>
      <c r="V188" s="1084"/>
      <c r="W188" s="358"/>
      <c r="X188" s="358"/>
      <c r="Y188" s="358"/>
      <c r="Z188" s="358"/>
      <c r="AB188" s="358"/>
      <c r="AC188" s="358"/>
      <c r="AD188" s="358"/>
      <c r="AE188" s="358"/>
      <c r="AF188" s="358"/>
      <c r="AG188" s="358"/>
      <c r="AH188" s="358"/>
      <c r="AI188" s="358"/>
      <c r="AJ188" s="358"/>
      <c r="AK188" s="358"/>
      <c r="AL188" s="358"/>
      <c r="AM188" s="358"/>
      <c r="BN188" s="1054"/>
    </row>
    <row r="189" spans="1:66" s="17" customFormat="1" ht="15.75">
      <c r="A189" s="1083"/>
      <c r="B189" s="1084"/>
      <c r="C189" s="1085"/>
      <c r="D189" s="1086"/>
      <c r="E189" s="1086"/>
      <c r="F189" s="1085"/>
      <c r="G189" s="1085"/>
      <c r="H189" s="1085"/>
      <c r="I189" s="1084"/>
      <c r="J189" s="1084"/>
      <c r="K189" s="1084"/>
      <c r="L189" s="1084"/>
      <c r="M189" s="1084"/>
      <c r="N189" s="1084"/>
      <c r="O189" s="1084"/>
      <c r="P189" s="1084"/>
      <c r="Q189" s="1084"/>
      <c r="R189" s="1084"/>
      <c r="S189" s="1084"/>
      <c r="T189" s="1084"/>
      <c r="U189" s="1084"/>
      <c r="V189" s="1084"/>
      <c r="W189" s="358"/>
      <c r="X189" s="358"/>
      <c r="Y189" s="358"/>
      <c r="Z189" s="358"/>
      <c r="AB189" s="358"/>
      <c r="AC189" s="358"/>
      <c r="AD189" s="358"/>
      <c r="AE189" s="358"/>
      <c r="AF189" s="358"/>
      <c r="AG189" s="358"/>
      <c r="AH189" s="358"/>
      <c r="AI189" s="358"/>
      <c r="AJ189" s="358"/>
      <c r="AK189" s="358"/>
      <c r="AL189" s="358"/>
      <c r="AM189" s="358"/>
      <c r="BN189" s="1054"/>
    </row>
    <row r="190" spans="1:66" s="17" customFormat="1" ht="15.75">
      <c r="A190" s="1083"/>
      <c r="B190" s="1084"/>
      <c r="C190" s="1085"/>
      <c r="D190" s="1086"/>
      <c r="E190" s="1086"/>
      <c r="F190" s="1085"/>
      <c r="G190" s="1085"/>
      <c r="H190" s="1085"/>
      <c r="I190" s="1084"/>
      <c r="J190" s="1084"/>
      <c r="K190" s="1084"/>
      <c r="L190" s="1084"/>
      <c r="M190" s="1084"/>
      <c r="N190" s="1084"/>
      <c r="O190" s="1084"/>
      <c r="P190" s="1084"/>
      <c r="Q190" s="1084"/>
      <c r="R190" s="1084"/>
      <c r="S190" s="1084"/>
      <c r="T190" s="1084"/>
      <c r="U190" s="1084"/>
      <c r="V190" s="1084"/>
      <c r="W190" s="358"/>
      <c r="X190" s="358"/>
      <c r="Y190" s="358"/>
      <c r="Z190" s="358"/>
      <c r="AB190" s="358"/>
      <c r="AC190" s="358"/>
      <c r="AD190" s="358"/>
      <c r="AE190" s="358"/>
      <c r="AF190" s="358"/>
      <c r="AG190" s="358"/>
      <c r="AH190" s="358"/>
      <c r="AI190" s="358"/>
      <c r="AJ190" s="358"/>
      <c r="AK190" s="358"/>
      <c r="AL190" s="358"/>
      <c r="AM190" s="358"/>
      <c r="BN190" s="1054"/>
    </row>
    <row r="191" spans="1:66" s="17" customFormat="1" ht="15.75">
      <c r="A191" s="1083"/>
      <c r="B191" s="1084"/>
      <c r="C191" s="1085"/>
      <c r="D191" s="1086"/>
      <c r="E191" s="1086"/>
      <c r="F191" s="1085"/>
      <c r="G191" s="1085"/>
      <c r="H191" s="1085"/>
      <c r="I191" s="1084"/>
      <c r="J191" s="1084"/>
      <c r="K191" s="1084"/>
      <c r="L191" s="1084"/>
      <c r="M191" s="1084"/>
      <c r="N191" s="1084"/>
      <c r="O191" s="1084"/>
      <c r="P191" s="1084"/>
      <c r="Q191" s="1084"/>
      <c r="R191" s="1084"/>
      <c r="S191" s="1084"/>
      <c r="T191" s="1084"/>
      <c r="U191" s="1084"/>
      <c r="V191" s="1084"/>
      <c r="W191" s="358"/>
      <c r="X191" s="358"/>
      <c r="Y191" s="358"/>
      <c r="Z191" s="358"/>
      <c r="AB191" s="358"/>
      <c r="AC191" s="358"/>
      <c r="AD191" s="358"/>
      <c r="AE191" s="358"/>
      <c r="AF191" s="358"/>
      <c r="AG191" s="358"/>
      <c r="AH191" s="358"/>
      <c r="AI191" s="358"/>
      <c r="AJ191" s="358"/>
      <c r="AK191" s="358"/>
      <c r="AL191" s="358"/>
      <c r="AM191" s="358"/>
      <c r="BN191" s="1054"/>
    </row>
    <row r="192" spans="1:66" s="17" customFormat="1" ht="15.75">
      <c r="A192" s="1083"/>
      <c r="B192" s="1084"/>
      <c r="C192" s="1085"/>
      <c r="D192" s="1086"/>
      <c r="E192" s="1086"/>
      <c r="F192" s="1085"/>
      <c r="G192" s="1085"/>
      <c r="H192" s="1085"/>
      <c r="I192" s="1084"/>
      <c r="J192" s="1084"/>
      <c r="K192" s="1084"/>
      <c r="L192" s="1084"/>
      <c r="M192" s="1084"/>
      <c r="N192" s="1084"/>
      <c r="O192" s="1084"/>
      <c r="P192" s="1084"/>
      <c r="Q192" s="1084"/>
      <c r="R192" s="1084"/>
      <c r="S192" s="1084"/>
      <c r="T192" s="1084"/>
      <c r="U192" s="1084"/>
      <c r="V192" s="1084"/>
      <c r="W192" s="358"/>
      <c r="X192" s="358"/>
      <c r="Y192" s="358"/>
      <c r="Z192" s="358"/>
      <c r="AB192" s="358"/>
      <c r="AC192" s="358"/>
      <c r="AD192" s="358"/>
      <c r="AE192" s="358"/>
      <c r="AF192" s="358"/>
      <c r="AG192" s="358"/>
      <c r="AH192" s="358"/>
      <c r="AI192" s="358"/>
      <c r="AJ192" s="358"/>
      <c r="AK192" s="358"/>
      <c r="AL192" s="358"/>
      <c r="AM192" s="358"/>
      <c r="BN192" s="1054"/>
    </row>
    <row r="193" spans="1:66" s="17" customFormat="1" ht="15.75">
      <c r="A193" s="1083"/>
      <c r="B193" s="1084"/>
      <c r="C193" s="1085"/>
      <c r="D193" s="1086"/>
      <c r="E193" s="1086"/>
      <c r="F193" s="1085"/>
      <c r="G193" s="1085"/>
      <c r="H193" s="1085"/>
      <c r="I193" s="1084"/>
      <c r="J193" s="1084"/>
      <c r="K193" s="1084"/>
      <c r="L193" s="1084"/>
      <c r="M193" s="1084"/>
      <c r="N193" s="1084"/>
      <c r="O193" s="1084"/>
      <c r="P193" s="1084"/>
      <c r="Q193" s="1084"/>
      <c r="R193" s="1084"/>
      <c r="S193" s="1084"/>
      <c r="T193" s="1084"/>
      <c r="U193" s="1084"/>
      <c r="V193" s="1084"/>
      <c r="W193" s="358"/>
      <c r="X193" s="358"/>
      <c r="Y193" s="358"/>
      <c r="Z193" s="358"/>
      <c r="AB193" s="358"/>
      <c r="AC193" s="358"/>
      <c r="AD193" s="358"/>
      <c r="AE193" s="358"/>
      <c r="AF193" s="358"/>
      <c r="AG193" s="358"/>
      <c r="AH193" s="358"/>
      <c r="AI193" s="358"/>
      <c r="AJ193" s="358"/>
      <c r="AK193" s="358"/>
      <c r="AL193" s="358"/>
      <c r="AM193" s="358"/>
      <c r="BN193" s="1054"/>
    </row>
    <row r="194" spans="1:66" s="17" customFormat="1" ht="15.75">
      <c r="A194" s="1083"/>
      <c r="B194" s="1084"/>
      <c r="C194" s="1085"/>
      <c r="D194" s="1086"/>
      <c r="E194" s="1086"/>
      <c r="F194" s="1085"/>
      <c r="G194" s="1085"/>
      <c r="H194" s="1085"/>
      <c r="I194" s="1084"/>
      <c r="J194" s="1084"/>
      <c r="K194" s="1084"/>
      <c r="L194" s="1084"/>
      <c r="M194" s="1084"/>
      <c r="N194" s="1084"/>
      <c r="O194" s="1084"/>
      <c r="P194" s="1084"/>
      <c r="Q194" s="1084"/>
      <c r="R194" s="1084"/>
      <c r="S194" s="1084"/>
      <c r="T194" s="1084"/>
      <c r="U194" s="1084"/>
      <c r="V194" s="1084"/>
      <c r="W194" s="358"/>
      <c r="X194" s="358"/>
      <c r="Y194" s="358"/>
      <c r="Z194" s="358"/>
      <c r="AB194" s="358"/>
      <c r="AC194" s="358"/>
      <c r="AD194" s="358"/>
      <c r="AE194" s="358"/>
      <c r="AF194" s="358"/>
      <c r="AG194" s="358"/>
      <c r="AH194" s="358"/>
      <c r="AI194" s="358"/>
      <c r="AJ194" s="358"/>
      <c r="AK194" s="358"/>
      <c r="AL194" s="358"/>
      <c r="AM194" s="358"/>
      <c r="BN194" s="1054"/>
    </row>
    <row r="195" spans="1:66" s="17" customFormat="1" ht="15.75">
      <c r="A195" s="1083"/>
      <c r="B195" s="1084"/>
      <c r="C195" s="1085"/>
      <c r="D195" s="1086"/>
      <c r="E195" s="1086"/>
      <c r="F195" s="1085"/>
      <c r="G195" s="1085"/>
      <c r="H195" s="1085"/>
      <c r="I195" s="1084"/>
      <c r="J195" s="1084"/>
      <c r="K195" s="1084"/>
      <c r="L195" s="1084"/>
      <c r="M195" s="1084"/>
      <c r="N195" s="1084"/>
      <c r="O195" s="1084"/>
      <c r="P195" s="1084"/>
      <c r="Q195" s="1084"/>
      <c r="R195" s="1084"/>
      <c r="S195" s="1084"/>
      <c r="T195" s="1084"/>
      <c r="U195" s="1084"/>
      <c r="V195" s="1084"/>
      <c r="W195" s="358"/>
      <c r="X195" s="358"/>
      <c r="Y195" s="358"/>
      <c r="Z195" s="358"/>
      <c r="AB195" s="358"/>
      <c r="AC195" s="358"/>
      <c r="AD195" s="358"/>
      <c r="AE195" s="358"/>
      <c r="AF195" s="358"/>
      <c r="AG195" s="358"/>
      <c r="AH195" s="358"/>
      <c r="AI195" s="358"/>
      <c r="AJ195" s="358"/>
      <c r="AK195" s="358"/>
      <c r="AL195" s="358"/>
      <c r="AM195" s="358"/>
      <c r="BN195" s="1054"/>
    </row>
    <row r="196" spans="1:66" s="17" customFormat="1" ht="15.75">
      <c r="A196" s="1083"/>
      <c r="B196" s="1084"/>
      <c r="C196" s="1085"/>
      <c r="D196" s="1086"/>
      <c r="E196" s="1086"/>
      <c r="F196" s="1085"/>
      <c r="G196" s="1085"/>
      <c r="H196" s="1085"/>
      <c r="I196" s="1084"/>
      <c r="J196" s="1084"/>
      <c r="K196" s="1084"/>
      <c r="L196" s="1084"/>
      <c r="M196" s="1084"/>
      <c r="N196" s="1084"/>
      <c r="O196" s="1084"/>
      <c r="P196" s="1084"/>
      <c r="Q196" s="1084"/>
      <c r="R196" s="1084"/>
      <c r="S196" s="1084"/>
      <c r="T196" s="1084"/>
      <c r="U196" s="1084"/>
      <c r="V196" s="1084"/>
      <c r="W196" s="358"/>
      <c r="X196" s="358"/>
      <c r="Y196" s="358"/>
      <c r="Z196" s="358"/>
      <c r="AB196" s="358"/>
      <c r="AC196" s="358"/>
      <c r="AD196" s="358"/>
      <c r="AE196" s="358"/>
      <c r="AF196" s="358"/>
      <c r="AG196" s="358"/>
      <c r="AH196" s="358"/>
      <c r="AI196" s="358"/>
      <c r="AJ196" s="358"/>
      <c r="AK196" s="358"/>
      <c r="AL196" s="358"/>
      <c r="AM196" s="358"/>
      <c r="BN196" s="1054"/>
    </row>
    <row r="197" spans="1:66" s="25" customFormat="1" ht="15.75">
      <c r="A197" s="1083"/>
      <c r="B197" s="1084"/>
      <c r="C197" s="1085"/>
      <c r="D197" s="1086"/>
      <c r="E197" s="1086"/>
      <c r="F197" s="1085"/>
      <c r="G197" s="1085"/>
      <c r="H197" s="1085"/>
      <c r="I197" s="1084"/>
      <c r="J197" s="1084"/>
      <c r="K197" s="1084"/>
      <c r="L197" s="1084"/>
      <c r="M197" s="1084"/>
      <c r="N197" s="1084"/>
      <c r="O197" s="1084"/>
      <c r="P197" s="1084"/>
      <c r="Q197" s="1084"/>
      <c r="R197" s="1084"/>
      <c r="S197" s="1084"/>
      <c r="T197" s="1084"/>
      <c r="U197" s="1084"/>
      <c r="V197" s="1084"/>
      <c r="W197" s="542"/>
      <c r="X197" s="542"/>
      <c r="Y197" s="542"/>
      <c r="Z197" s="542"/>
      <c r="AB197" s="542"/>
      <c r="AC197" s="542"/>
      <c r="AD197" s="542"/>
      <c r="AE197" s="542"/>
      <c r="AF197" s="542"/>
      <c r="AG197" s="542"/>
      <c r="AH197" s="542"/>
      <c r="AI197" s="542"/>
      <c r="AJ197" s="542"/>
      <c r="AK197" s="542"/>
      <c r="AL197" s="542"/>
      <c r="AM197" s="542"/>
      <c r="BN197" s="101"/>
    </row>
    <row r="198" spans="1:66" s="25" customFormat="1" ht="15.75">
      <c r="A198" s="1083"/>
      <c r="B198" s="1084"/>
      <c r="C198" s="1085"/>
      <c r="D198" s="1086"/>
      <c r="E198" s="1086"/>
      <c r="F198" s="1085"/>
      <c r="G198" s="1085"/>
      <c r="H198" s="1085"/>
      <c r="I198" s="1084"/>
      <c r="J198" s="1084"/>
      <c r="K198" s="1084"/>
      <c r="L198" s="1084"/>
      <c r="M198" s="1084"/>
      <c r="N198" s="1084"/>
      <c r="O198" s="1084"/>
      <c r="P198" s="1084"/>
      <c r="Q198" s="1084"/>
      <c r="R198" s="1084"/>
      <c r="S198" s="1084"/>
      <c r="T198" s="1084"/>
      <c r="U198" s="1084"/>
      <c r="V198" s="1084"/>
      <c r="W198" s="542"/>
      <c r="X198" s="542"/>
      <c r="Y198" s="542"/>
      <c r="Z198" s="542"/>
      <c r="AB198" s="542"/>
      <c r="AC198" s="542"/>
      <c r="AD198" s="542"/>
      <c r="AE198" s="542"/>
      <c r="AF198" s="542"/>
      <c r="AG198" s="542"/>
      <c r="AH198" s="542"/>
      <c r="AI198" s="542"/>
      <c r="AJ198" s="542"/>
      <c r="AK198" s="542"/>
      <c r="AL198" s="542"/>
      <c r="AM198" s="542"/>
      <c r="BN198" s="101"/>
    </row>
    <row r="199" spans="1:66" s="25" customFormat="1" ht="15.75">
      <c r="A199" s="1083"/>
      <c r="B199" s="1084"/>
      <c r="C199" s="1085"/>
      <c r="D199" s="1086"/>
      <c r="E199" s="1086"/>
      <c r="F199" s="1085"/>
      <c r="G199" s="1085"/>
      <c r="H199" s="1085"/>
      <c r="I199" s="1084"/>
      <c r="J199" s="1084"/>
      <c r="K199" s="1084"/>
      <c r="L199" s="1084"/>
      <c r="M199" s="1084"/>
      <c r="N199" s="1084"/>
      <c r="O199" s="1084"/>
      <c r="P199" s="1084"/>
      <c r="Q199" s="1084"/>
      <c r="R199" s="1084"/>
      <c r="S199" s="1084"/>
      <c r="T199" s="1084"/>
      <c r="U199" s="1084"/>
      <c r="V199" s="1084"/>
      <c r="W199" s="542"/>
      <c r="X199" s="542"/>
      <c r="Y199" s="542"/>
      <c r="Z199" s="542"/>
      <c r="AB199" s="542"/>
      <c r="AC199" s="542"/>
      <c r="AD199" s="542"/>
      <c r="AE199" s="542"/>
      <c r="AF199" s="542"/>
      <c r="AG199" s="542"/>
      <c r="AH199" s="542"/>
      <c r="AI199" s="542"/>
      <c r="AJ199" s="542"/>
      <c r="AK199" s="542"/>
      <c r="AL199" s="542"/>
      <c r="AM199" s="542"/>
      <c r="BN199" s="101"/>
    </row>
    <row r="200" spans="1:66" s="25" customFormat="1" ht="15.75">
      <c r="A200" s="1083"/>
      <c r="B200" s="1084"/>
      <c r="C200" s="1085"/>
      <c r="D200" s="1086"/>
      <c r="E200" s="1086"/>
      <c r="F200" s="1085"/>
      <c r="G200" s="1085"/>
      <c r="H200" s="1085"/>
      <c r="I200" s="1084"/>
      <c r="J200" s="1084"/>
      <c r="K200" s="1084"/>
      <c r="L200" s="1084"/>
      <c r="M200" s="1084"/>
      <c r="N200" s="1084"/>
      <c r="O200" s="1084"/>
      <c r="P200" s="1084"/>
      <c r="Q200" s="1084"/>
      <c r="R200" s="1084"/>
      <c r="S200" s="1084"/>
      <c r="T200" s="1084"/>
      <c r="U200" s="1084"/>
      <c r="V200" s="1084"/>
      <c r="W200" s="542"/>
      <c r="X200" s="542"/>
      <c r="Y200" s="542"/>
      <c r="Z200" s="542"/>
      <c r="AB200" s="542"/>
      <c r="AC200" s="542"/>
      <c r="AD200" s="542"/>
      <c r="AE200" s="542"/>
      <c r="AF200" s="542"/>
      <c r="AG200" s="542"/>
      <c r="AH200" s="542"/>
      <c r="AI200" s="542"/>
      <c r="AJ200" s="542"/>
      <c r="AK200" s="542"/>
      <c r="AL200" s="542"/>
      <c r="AM200" s="542"/>
      <c r="BN200" s="101"/>
    </row>
    <row r="201" spans="1:66" s="25" customFormat="1" ht="15.75">
      <c r="A201" s="1083"/>
      <c r="B201" s="1084"/>
      <c r="C201" s="1085"/>
      <c r="D201" s="1086"/>
      <c r="E201" s="1086"/>
      <c r="F201" s="1085"/>
      <c r="G201" s="1085"/>
      <c r="H201" s="1085"/>
      <c r="I201" s="1084"/>
      <c r="J201" s="1084"/>
      <c r="K201" s="1084"/>
      <c r="L201" s="1084"/>
      <c r="M201" s="1084"/>
      <c r="N201" s="1084"/>
      <c r="O201" s="1084"/>
      <c r="P201" s="1084"/>
      <c r="Q201" s="1084"/>
      <c r="R201" s="1084"/>
      <c r="S201" s="1084"/>
      <c r="T201" s="1084"/>
      <c r="U201" s="1084"/>
      <c r="V201" s="1084"/>
      <c r="W201" s="542"/>
      <c r="X201" s="542"/>
      <c r="Y201" s="542"/>
      <c r="Z201" s="542"/>
      <c r="AB201" s="542"/>
      <c r="AC201" s="542"/>
      <c r="AD201" s="542"/>
      <c r="AE201" s="542"/>
      <c r="AF201" s="542"/>
      <c r="AG201" s="542"/>
      <c r="AH201" s="542"/>
      <c r="AI201" s="542"/>
      <c r="AJ201" s="542"/>
      <c r="AK201" s="542"/>
      <c r="AL201" s="542"/>
      <c r="AM201" s="542"/>
      <c r="BN201" s="101"/>
    </row>
    <row r="202" spans="1:66" s="25" customFormat="1" ht="15.75">
      <c r="A202" s="1083"/>
      <c r="B202" s="1084"/>
      <c r="C202" s="1085"/>
      <c r="D202" s="1086"/>
      <c r="E202" s="1086"/>
      <c r="F202" s="1085"/>
      <c r="G202" s="1085"/>
      <c r="H202" s="1085"/>
      <c r="I202" s="1084"/>
      <c r="J202" s="1084"/>
      <c r="K202" s="1084"/>
      <c r="L202" s="1084"/>
      <c r="M202" s="1084"/>
      <c r="N202" s="1084"/>
      <c r="O202" s="1084"/>
      <c r="P202" s="1084"/>
      <c r="Q202" s="1084"/>
      <c r="R202" s="1084"/>
      <c r="S202" s="1084"/>
      <c r="T202" s="1084"/>
      <c r="U202" s="1084"/>
      <c r="V202" s="1084"/>
      <c r="W202" s="542"/>
      <c r="X202" s="542"/>
      <c r="Y202" s="542"/>
      <c r="Z202" s="542"/>
      <c r="AB202" s="542"/>
      <c r="AC202" s="542"/>
      <c r="AD202" s="542"/>
      <c r="AE202" s="542"/>
      <c r="AF202" s="542"/>
      <c r="AG202" s="542"/>
      <c r="AH202" s="542"/>
      <c r="AI202" s="542"/>
      <c r="AJ202" s="542"/>
      <c r="AK202" s="542"/>
      <c r="AL202" s="542"/>
      <c r="AM202" s="542"/>
      <c r="BN202" s="101"/>
    </row>
    <row r="203" spans="1:66" s="25" customFormat="1" ht="15.75">
      <c r="A203" s="1083"/>
      <c r="B203" s="1084"/>
      <c r="C203" s="1085"/>
      <c r="D203" s="1086"/>
      <c r="E203" s="1086"/>
      <c r="F203" s="1085"/>
      <c r="G203" s="1085"/>
      <c r="H203" s="1085"/>
      <c r="I203" s="1084"/>
      <c r="J203" s="1084"/>
      <c r="K203" s="1084"/>
      <c r="L203" s="1084"/>
      <c r="M203" s="1084"/>
      <c r="N203" s="1084"/>
      <c r="O203" s="1084"/>
      <c r="P203" s="1084"/>
      <c r="Q203" s="1084"/>
      <c r="R203" s="1084"/>
      <c r="S203" s="1084"/>
      <c r="T203" s="1084"/>
      <c r="U203" s="1084"/>
      <c r="V203" s="1084"/>
      <c r="W203" s="542"/>
      <c r="X203" s="542"/>
      <c r="Y203" s="542"/>
      <c r="Z203" s="542"/>
      <c r="AB203" s="542"/>
      <c r="AC203" s="542"/>
      <c r="AD203" s="542"/>
      <c r="AE203" s="542"/>
      <c r="AF203" s="542"/>
      <c r="AG203" s="542"/>
      <c r="AH203" s="542"/>
      <c r="AI203" s="542"/>
      <c r="AJ203" s="542"/>
      <c r="AK203" s="542"/>
      <c r="AL203" s="542"/>
      <c r="AM203" s="542"/>
      <c r="BN203" s="101"/>
    </row>
    <row r="204" spans="1:66" s="25" customFormat="1" ht="15.75">
      <c r="A204" s="1083"/>
      <c r="B204" s="1084"/>
      <c r="C204" s="1085"/>
      <c r="D204" s="1086"/>
      <c r="E204" s="1086"/>
      <c r="F204" s="1085"/>
      <c r="G204" s="1085"/>
      <c r="H204" s="1085"/>
      <c r="I204" s="1084"/>
      <c r="J204" s="1084"/>
      <c r="K204" s="1084"/>
      <c r="L204" s="1084"/>
      <c r="M204" s="1084"/>
      <c r="N204" s="1084"/>
      <c r="O204" s="1084"/>
      <c r="P204" s="1084"/>
      <c r="Q204" s="1084"/>
      <c r="R204" s="1084"/>
      <c r="S204" s="1084"/>
      <c r="T204" s="1084"/>
      <c r="U204" s="1084"/>
      <c r="V204" s="1084"/>
      <c r="W204" s="542"/>
      <c r="X204" s="542"/>
      <c r="Y204" s="542"/>
      <c r="Z204" s="542"/>
      <c r="AB204" s="542"/>
      <c r="AC204" s="542"/>
      <c r="AD204" s="542"/>
      <c r="AE204" s="542"/>
      <c r="AF204" s="542"/>
      <c r="AG204" s="542"/>
      <c r="AH204" s="542"/>
      <c r="AI204" s="542"/>
      <c r="AJ204" s="542"/>
      <c r="AK204" s="542"/>
      <c r="AL204" s="542"/>
      <c r="AM204" s="542"/>
      <c r="BN204" s="101"/>
    </row>
    <row r="205" spans="1:66" s="26" customFormat="1" ht="15.75">
      <c r="A205" s="1083"/>
      <c r="B205" s="1084"/>
      <c r="C205" s="1085"/>
      <c r="D205" s="1086"/>
      <c r="E205" s="1086"/>
      <c r="F205" s="1085"/>
      <c r="G205" s="1085"/>
      <c r="H205" s="1085"/>
      <c r="I205" s="1084"/>
      <c r="J205" s="1084"/>
      <c r="K205" s="1084"/>
      <c r="L205" s="1084"/>
      <c r="M205" s="1084"/>
      <c r="N205" s="1084"/>
      <c r="O205" s="1084"/>
      <c r="P205" s="1084"/>
      <c r="Q205" s="1084"/>
      <c r="R205" s="1084"/>
      <c r="S205" s="1084"/>
      <c r="T205" s="1084"/>
      <c r="U205" s="1084"/>
      <c r="V205" s="1084"/>
      <c r="W205" s="543"/>
      <c r="X205" s="543"/>
      <c r="Y205" s="543"/>
      <c r="Z205" s="543"/>
      <c r="AB205" s="543"/>
      <c r="AC205" s="543"/>
      <c r="AD205" s="543"/>
      <c r="AE205" s="543"/>
      <c r="AF205" s="543"/>
      <c r="AG205" s="543"/>
      <c r="AH205" s="543"/>
      <c r="AI205" s="543"/>
      <c r="AJ205" s="543"/>
      <c r="AK205" s="543"/>
      <c r="AL205" s="543"/>
      <c r="AM205" s="543"/>
      <c r="BN205" s="1057"/>
    </row>
    <row r="206" spans="1:66" s="25" customFormat="1" ht="15.75">
      <c r="A206" s="1083"/>
      <c r="B206" s="1084"/>
      <c r="C206" s="1085"/>
      <c r="D206" s="1086"/>
      <c r="E206" s="1086"/>
      <c r="F206" s="1085"/>
      <c r="G206" s="1085"/>
      <c r="H206" s="1085"/>
      <c r="I206" s="1084"/>
      <c r="J206" s="1084"/>
      <c r="K206" s="1084"/>
      <c r="L206" s="1084"/>
      <c r="M206" s="1084"/>
      <c r="N206" s="1084"/>
      <c r="O206" s="1084"/>
      <c r="P206" s="1084"/>
      <c r="Q206" s="1084"/>
      <c r="R206" s="1084"/>
      <c r="S206" s="1084"/>
      <c r="T206" s="1084"/>
      <c r="U206" s="1084"/>
      <c r="V206" s="1084"/>
      <c r="W206" s="542"/>
      <c r="X206" s="542"/>
      <c r="Y206" s="542"/>
      <c r="Z206" s="542"/>
      <c r="AB206" s="542"/>
      <c r="AC206" s="542"/>
      <c r="AD206" s="542"/>
      <c r="AE206" s="542"/>
      <c r="AF206" s="542"/>
      <c r="AG206" s="542"/>
      <c r="AH206" s="542"/>
      <c r="AI206" s="542"/>
      <c r="AJ206" s="542"/>
      <c r="AK206" s="542"/>
      <c r="AL206" s="542"/>
      <c r="AM206" s="542"/>
      <c r="BN206" s="101"/>
    </row>
    <row r="207" spans="1:66" s="25" customFormat="1" ht="15.75">
      <c r="A207" s="1083"/>
      <c r="B207" s="1084"/>
      <c r="C207" s="1085"/>
      <c r="D207" s="1086"/>
      <c r="E207" s="1086"/>
      <c r="F207" s="1085"/>
      <c r="G207" s="1085"/>
      <c r="H207" s="1085"/>
      <c r="I207" s="1084"/>
      <c r="J207" s="1084"/>
      <c r="K207" s="1084"/>
      <c r="L207" s="1084"/>
      <c r="M207" s="1084"/>
      <c r="N207" s="1084"/>
      <c r="O207" s="1084"/>
      <c r="P207" s="1084"/>
      <c r="Q207" s="1084"/>
      <c r="R207" s="1084"/>
      <c r="S207" s="1084"/>
      <c r="T207" s="1084"/>
      <c r="U207" s="1084"/>
      <c r="V207" s="1084"/>
      <c r="W207" s="542"/>
      <c r="X207" s="542"/>
      <c r="Y207" s="542"/>
      <c r="Z207" s="542"/>
      <c r="AB207" s="542"/>
      <c r="AC207" s="542"/>
      <c r="AD207" s="542"/>
      <c r="AE207" s="542"/>
      <c r="AF207" s="542"/>
      <c r="AG207" s="542"/>
      <c r="AH207" s="542"/>
      <c r="AI207" s="542"/>
      <c r="AJ207" s="542"/>
      <c r="AK207" s="542"/>
      <c r="AL207" s="542"/>
      <c r="AM207" s="542"/>
      <c r="BN207" s="101"/>
    </row>
    <row r="208" spans="1:66" s="25" customFormat="1" ht="15.75">
      <c r="A208" s="1083"/>
      <c r="B208" s="1084"/>
      <c r="C208" s="1085"/>
      <c r="D208" s="1086"/>
      <c r="E208" s="1086"/>
      <c r="F208" s="1085"/>
      <c r="G208" s="1085"/>
      <c r="H208" s="1085"/>
      <c r="I208" s="1084"/>
      <c r="J208" s="1084"/>
      <c r="K208" s="1084"/>
      <c r="L208" s="1084"/>
      <c r="M208" s="1084"/>
      <c r="N208" s="1084"/>
      <c r="O208" s="1084"/>
      <c r="P208" s="1084"/>
      <c r="Q208" s="1084"/>
      <c r="R208" s="1084"/>
      <c r="S208" s="1084"/>
      <c r="T208" s="1084"/>
      <c r="U208" s="1084"/>
      <c r="V208" s="1084"/>
      <c r="W208" s="542"/>
      <c r="X208" s="542"/>
      <c r="Y208" s="542"/>
      <c r="Z208" s="542"/>
      <c r="AB208" s="542"/>
      <c r="AC208" s="542"/>
      <c r="AD208" s="542"/>
      <c r="AE208" s="542"/>
      <c r="AF208" s="542"/>
      <c r="AG208" s="542"/>
      <c r="AH208" s="542"/>
      <c r="AI208" s="542"/>
      <c r="AJ208" s="542"/>
      <c r="AK208" s="542"/>
      <c r="AL208" s="542"/>
      <c r="AM208" s="542"/>
      <c r="BN208" s="101"/>
    </row>
    <row r="209" spans="1:66" s="25" customFormat="1" ht="15.75">
      <c r="A209" s="1083"/>
      <c r="B209" s="1084"/>
      <c r="C209" s="1085"/>
      <c r="D209" s="1086"/>
      <c r="E209" s="1086"/>
      <c r="F209" s="1085"/>
      <c r="G209" s="1085"/>
      <c r="H209" s="1085"/>
      <c r="I209" s="1084"/>
      <c r="J209" s="1084"/>
      <c r="K209" s="1084"/>
      <c r="L209" s="1084"/>
      <c r="M209" s="1084"/>
      <c r="N209" s="1084"/>
      <c r="O209" s="1084"/>
      <c r="P209" s="1084"/>
      <c r="Q209" s="1084"/>
      <c r="R209" s="1084"/>
      <c r="S209" s="1084"/>
      <c r="T209" s="1084"/>
      <c r="U209" s="1084"/>
      <c r="V209" s="1084"/>
      <c r="W209" s="542"/>
      <c r="X209" s="542"/>
      <c r="Y209" s="542"/>
      <c r="Z209" s="542"/>
      <c r="AB209" s="542"/>
      <c r="AC209" s="542"/>
      <c r="AD209" s="542"/>
      <c r="AE209" s="542"/>
      <c r="AF209" s="542"/>
      <c r="AG209" s="542"/>
      <c r="AH209" s="542"/>
      <c r="AI209" s="542"/>
      <c r="AJ209" s="542"/>
      <c r="AK209" s="542"/>
      <c r="AL209" s="542"/>
      <c r="AM209" s="542"/>
      <c r="BN209" s="101"/>
    </row>
    <row r="210" spans="1:66" s="25" customFormat="1" ht="15.75">
      <c r="A210" s="1083"/>
      <c r="B210" s="1084"/>
      <c r="C210" s="1085"/>
      <c r="D210" s="1086"/>
      <c r="E210" s="1086"/>
      <c r="F210" s="1085"/>
      <c r="G210" s="1085"/>
      <c r="H210" s="1085"/>
      <c r="I210" s="1084"/>
      <c r="J210" s="1084"/>
      <c r="K210" s="1084"/>
      <c r="L210" s="1084"/>
      <c r="M210" s="1084"/>
      <c r="N210" s="1084"/>
      <c r="O210" s="1084"/>
      <c r="P210" s="1084"/>
      <c r="Q210" s="1084"/>
      <c r="R210" s="1084"/>
      <c r="S210" s="1084"/>
      <c r="T210" s="1084"/>
      <c r="U210" s="1084"/>
      <c r="V210" s="1084"/>
      <c r="W210" s="542"/>
      <c r="X210" s="542"/>
      <c r="Y210" s="542"/>
      <c r="Z210" s="542"/>
      <c r="AB210" s="542"/>
      <c r="AC210" s="542"/>
      <c r="AD210" s="542"/>
      <c r="AE210" s="542"/>
      <c r="AF210" s="542"/>
      <c r="AG210" s="542"/>
      <c r="AH210" s="542"/>
      <c r="AI210" s="542"/>
      <c r="AJ210" s="542"/>
      <c r="AK210" s="542"/>
      <c r="AL210" s="542"/>
      <c r="AM210" s="542"/>
      <c r="BN210" s="101"/>
    </row>
    <row r="211" spans="1:66" s="25" customFormat="1" ht="15.75">
      <c r="A211" s="1083"/>
      <c r="B211" s="1084"/>
      <c r="C211" s="1085"/>
      <c r="D211" s="1086"/>
      <c r="E211" s="1086"/>
      <c r="F211" s="1085"/>
      <c r="G211" s="1085"/>
      <c r="H211" s="1085"/>
      <c r="I211" s="1084"/>
      <c r="J211" s="1084"/>
      <c r="K211" s="1084"/>
      <c r="L211" s="1084"/>
      <c r="M211" s="1084"/>
      <c r="N211" s="1084"/>
      <c r="O211" s="1084"/>
      <c r="P211" s="1084"/>
      <c r="Q211" s="1084"/>
      <c r="R211" s="1084"/>
      <c r="S211" s="1084"/>
      <c r="T211" s="1084"/>
      <c r="U211" s="1084"/>
      <c r="V211" s="1084"/>
      <c r="W211" s="542"/>
      <c r="X211" s="542"/>
      <c r="Y211" s="542"/>
      <c r="Z211" s="542"/>
      <c r="AB211" s="542"/>
      <c r="AC211" s="542"/>
      <c r="AD211" s="542"/>
      <c r="AE211" s="542"/>
      <c r="AF211" s="542"/>
      <c r="AG211" s="542"/>
      <c r="AH211" s="542"/>
      <c r="AI211" s="542"/>
      <c r="AJ211" s="542"/>
      <c r="AK211" s="542"/>
      <c r="AL211" s="542"/>
      <c r="AM211" s="542"/>
      <c r="BN211" s="101"/>
    </row>
    <row r="212" spans="1:66" s="25" customFormat="1" ht="15.75">
      <c r="A212" s="1083"/>
      <c r="B212" s="1084"/>
      <c r="C212" s="1085"/>
      <c r="D212" s="1086"/>
      <c r="E212" s="1086"/>
      <c r="F212" s="1085"/>
      <c r="G212" s="1085"/>
      <c r="H212" s="1085"/>
      <c r="I212" s="1084"/>
      <c r="J212" s="1084"/>
      <c r="K212" s="1084"/>
      <c r="L212" s="1084"/>
      <c r="M212" s="1084"/>
      <c r="N212" s="1084"/>
      <c r="O212" s="1084"/>
      <c r="P212" s="1084"/>
      <c r="Q212" s="1084"/>
      <c r="R212" s="1084"/>
      <c r="S212" s="1084"/>
      <c r="T212" s="1084"/>
      <c r="U212" s="1084"/>
      <c r="V212" s="1084"/>
      <c r="W212" s="542"/>
      <c r="X212" s="542"/>
      <c r="Y212" s="542"/>
      <c r="Z212" s="542"/>
      <c r="AB212" s="542"/>
      <c r="AC212" s="542"/>
      <c r="AD212" s="542"/>
      <c r="AE212" s="542"/>
      <c r="AF212" s="542"/>
      <c r="AG212" s="542"/>
      <c r="AH212" s="542"/>
      <c r="AI212" s="542"/>
      <c r="AJ212" s="542"/>
      <c r="AK212" s="542"/>
      <c r="AL212" s="542"/>
      <c r="AM212" s="542"/>
      <c r="BN212" s="101"/>
    </row>
    <row r="213" spans="1:66" s="25" customFormat="1" ht="15.75">
      <c r="A213" s="1083"/>
      <c r="B213" s="1084"/>
      <c r="C213" s="1085"/>
      <c r="D213" s="1086"/>
      <c r="E213" s="1086"/>
      <c r="F213" s="1085"/>
      <c r="G213" s="1085"/>
      <c r="H213" s="1085"/>
      <c r="I213" s="1084"/>
      <c r="J213" s="1084"/>
      <c r="K213" s="1084"/>
      <c r="L213" s="1084"/>
      <c r="M213" s="1084"/>
      <c r="N213" s="1084"/>
      <c r="O213" s="1084"/>
      <c r="P213" s="1084"/>
      <c r="Q213" s="1084"/>
      <c r="R213" s="1084"/>
      <c r="S213" s="1084"/>
      <c r="T213" s="1084"/>
      <c r="U213" s="1084"/>
      <c r="V213" s="1084"/>
      <c r="W213" s="542"/>
      <c r="X213" s="542"/>
      <c r="Y213" s="542"/>
      <c r="Z213" s="542"/>
      <c r="AB213" s="542"/>
      <c r="AC213" s="542"/>
      <c r="AD213" s="542"/>
      <c r="AE213" s="542"/>
      <c r="AF213" s="542"/>
      <c r="AG213" s="542"/>
      <c r="AH213" s="542"/>
      <c r="AI213" s="542"/>
      <c r="AJ213" s="542"/>
      <c r="AK213" s="542"/>
      <c r="AL213" s="542"/>
      <c r="AM213" s="542"/>
      <c r="BN213" s="101"/>
    </row>
    <row r="214" spans="1:66" s="17" customFormat="1" ht="15.75">
      <c r="A214" s="1083"/>
      <c r="B214" s="1084"/>
      <c r="C214" s="1085"/>
      <c r="D214" s="1086"/>
      <c r="E214" s="1086"/>
      <c r="F214" s="1085"/>
      <c r="G214" s="1085"/>
      <c r="H214" s="1085"/>
      <c r="I214" s="1084"/>
      <c r="J214" s="1084"/>
      <c r="K214" s="1084"/>
      <c r="L214" s="1084"/>
      <c r="M214" s="1084"/>
      <c r="N214" s="1084"/>
      <c r="O214" s="1084"/>
      <c r="P214" s="1084"/>
      <c r="Q214" s="1084"/>
      <c r="R214" s="1084"/>
      <c r="S214" s="1084"/>
      <c r="T214" s="1084"/>
      <c r="U214" s="1084"/>
      <c r="V214" s="1084"/>
      <c r="W214" s="358"/>
      <c r="X214" s="358"/>
      <c r="Y214" s="358"/>
      <c r="Z214" s="358"/>
      <c r="AB214" s="358"/>
      <c r="AC214" s="358"/>
      <c r="AD214" s="358"/>
      <c r="AE214" s="358"/>
      <c r="AF214" s="358"/>
      <c r="AG214" s="358"/>
      <c r="AH214" s="358"/>
      <c r="AI214" s="358"/>
      <c r="AJ214" s="358"/>
      <c r="AK214" s="358"/>
      <c r="AL214" s="358"/>
      <c r="AM214" s="358"/>
      <c r="BN214" s="1054"/>
    </row>
    <row r="215" spans="1:66" s="17" customFormat="1" ht="15.75">
      <c r="A215" s="1083"/>
      <c r="B215" s="1084"/>
      <c r="C215" s="1085"/>
      <c r="D215" s="1086"/>
      <c r="E215" s="1086"/>
      <c r="F215" s="1085"/>
      <c r="G215" s="1085"/>
      <c r="H215" s="1085"/>
      <c r="I215" s="1084"/>
      <c r="J215" s="1084"/>
      <c r="K215" s="1084"/>
      <c r="L215" s="1084"/>
      <c r="M215" s="1084"/>
      <c r="N215" s="1084"/>
      <c r="O215" s="1084"/>
      <c r="P215" s="1084"/>
      <c r="Q215" s="1084"/>
      <c r="R215" s="1084"/>
      <c r="S215" s="1084"/>
      <c r="T215" s="1084"/>
      <c r="U215" s="1084"/>
      <c r="V215" s="1084"/>
      <c r="W215" s="358"/>
      <c r="X215" s="358"/>
      <c r="Y215" s="358"/>
      <c r="Z215" s="358"/>
      <c r="AB215" s="358"/>
      <c r="AC215" s="358"/>
      <c r="AD215" s="358"/>
      <c r="AE215" s="358"/>
      <c r="AF215" s="358"/>
      <c r="AG215" s="358"/>
      <c r="AH215" s="358"/>
      <c r="AI215" s="358"/>
      <c r="AJ215" s="358"/>
      <c r="AK215" s="358"/>
      <c r="AL215" s="358"/>
      <c r="AM215" s="358"/>
      <c r="BN215" s="1054"/>
    </row>
    <row r="216" spans="1:66" s="17" customFormat="1" ht="15.75">
      <c r="A216" s="1083"/>
      <c r="B216" s="1084"/>
      <c r="C216" s="1085"/>
      <c r="D216" s="1086"/>
      <c r="E216" s="1086"/>
      <c r="F216" s="1085"/>
      <c r="G216" s="1085"/>
      <c r="H216" s="1085"/>
      <c r="I216" s="1084"/>
      <c r="J216" s="1084"/>
      <c r="K216" s="1084"/>
      <c r="L216" s="1084"/>
      <c r="M216" s="1084"/>
      <c r="N216" s="1084"/>
      <c r="O216" s="1084"/>
      <c r="P216" s="1084"/>
      <c r="Q216" s="1084"/>
      <c r="R216" s="1084"/>
      <c r="S216" s="1084"/>
      <c r="T216" s="1084"/>
      <c r="U216" s="1084"/>
      <c r="V216" s="1084"/>
      <c r="W216" s="358"/>
      <c r="X216" s="358"/>
      <c r="Y216" s="358"/>
      <c r="Z216" s="358"/>
      <c r="AB216" s="358"/>
      <c r="AC216" s="358"/>
      <c r="AD216" s="358"/>
      <c r="AE216" s="358"/>
      <c r="AF216" s="358"/>
      <c r="AG216" s="358"/>
      <c r="AH216" s="358"/>
      <c r="AI216" s="358"/>
      <c r="AJ216" s="358"/>
      <c r="AK216" s="358"/>
      <c r="AL216" s="358"/>
      <c r="AM216" s="358"/>
      <c r="BN216" s="1054"/>
    </row>
    <row r="217" spans="1:66" s="17" customFormat="1" ht="15.75">
      <c r="A217" s="1083"/>
      <c r="B217" s="1084"/>
      <c r="C217" s="1085"/>
      <c r="D217" s="1086"/>
      <c r="E217" s="1086"/>
      <c r="F217" s="1085"/>
      <c r="G217" s="1085"/>
      <c r="H217" s="1085"/>
      <c r="I217" s="1084"/>
      <c r="J217" s="1084"/>
      <c r="K217" s="1084"/>
      <c r="L217" s="1084"/>
      <c r="M217" s="1084"/>
      <c r="N217" s="1084"/>
      <c r="O217" s="1084"/>
      <c r="P217" s="1084"/>
      <c r="Q217" s="1084"/>
      <c r="R217" s="1084"/>
      <c r="S217" s="1084"/>
      <c r="T217" s="1084"/>
      <c r="U217" s="1084"/>
      <c r="V217" s="1084"/>
      <c r="W217" s="358"/>
      <c r="X217" s="358"/>
      <c r="Y217" s="358"/>
      <c r="Z217" s="358"/>
      <c r="AB217" s="358"/>
      <c r="AC217" s="358"/>
      <c r="AD217" s="358"/>
      <c r="AE217" s="358"/>
      <c r="AF217" s="358"/>
      <c r="AG217" s="358"/>
      <c r="AH217" s="358"/>
      <c r="AI217" s="358"/>
      <c r="AJ217" s="358"/>
      <c r="AK217" s="358"/>
      <c r="AL217" s="358"/>
      <c r="AM217" s="358"/>
      <c r="BN217" s="1054"/>
    </row>
    <row r="218" spans="1:66" s="17" customFormat="1" ht="15.75">
      <c r="A218" s="1083"/>
      <c r="B218" s="1084"/>
      <c r="C218" s="1085"/>
      <c r="D218" s="1086"/>
      <c r="E218" s="1086"/>
      <c r="F218" s="1085"/>
      <c r="G218" s="1085"/>
      <c r="H218" s="1085"/>
      <c r="I218" s="1084"/>
      <c r="J218" s="1084"/>
      <c r="K218" s="1084"/>
      <c r="L218" s="1084"/>
      <c r="M218" s="1084"/>
      <c r="N218" s="1084"/>
      <c r="O218" s="1084"/>
      <c r="P218" s="1084"/>
      <c r="Q218" s="1084"/>
      <c r="R218" s="1084"/>
      <c r="S218" s="1084"/>
      <c r="T218" s="1084"/>
      <c r="U218" s="1084"/>
      <c r="V218" s="1084"/>
      <c r="W218" s="358"/>
      <c r="X218" s="358"/>
      <c r="Y218" s="358"/>
      <c r="Z218" s="358"/>
      <c r="AB218" s="358"/>
      <c r="AC218" s="358"/>
      <c r="AD218" s="358"/>
      <c r="AE218" s="358"/>
      <c r="AF218" s="358"/>
      <c r="AG218" s="358"/>
      <c r="AH218" s="358"/>
      <c r="AI218" s="358"/>
      <c r="AJ218" s="358"/>
      <c r="AK218" s="358"/>
      <c r="AL218" s="358"/>
      <c r="AM218" s="358"/>
      <c r="BN218" s="1054"/>
    </row>
    <row r="219" spans="1:66" s="17" customFormat="1" ht="15.75">
      <c r="A219" s="1083"/>
      <c r="B219" s="1084"/>
      <c r="C219" s="1085"/>
      <c r="D219" s="1086"/>
      <c r="E219" s="1086"/>
      <c r="F219" s="1085"/>
      <c r="G219" s="1085"/>
      <c r="H219" s="1085"/>
      <c r="I219" s="1084"/>
      <c r="J219" s="1084"/>
      <c r="K219" s="1084"/>
      <c r="L219" s="1084"/>
      <c r="M219" s="1084"/>
      <c r="N219" s="1084"/>
      <c r="O219" s="1084"/>
      <c r="P219" s="1084"/>
      <c r="Q219" s="1084"/>
      <c r="R219" s="1084"/>
      <c r="S219" s="1084"/>
      <c r="T219" s="1084"/>
      <c r="U219" s="1084"/>
      <c r="V219" s="1084"/>
      <c r="W219" s="358"/>
      <c r="X219" s="358"/>
      <c r="Y219" s="358"/>
      <c r="Z219" s="358"/>
      <c r="AB219" s="358"/>
      <c r="AC219" s="358"/>
      <c r="AD219" s="358"/>
      <c r="AE219" s="358"/>
      <c r="AF219" s="358"/>
      <c r="AG219" s="358"/>
      <c r="AH219" s="358"/>
      <c r="AI219" s="358"/>
      <c r="AJ219" s="358"/>
      <c r="AK219" s="358"/>
      <c r="AL219" s="358"/>
      <c r="AM219" s="358"/>
      <c r="BN219" s="1054"/>
    </row>
    <row r="220" spans="1:66" s="17" customFormat="1" ht="15.75">
      <c r="A220" s="1083"/>
      <c r="B220" s="1084"/>
      <c r="C220" s="1085"/>
      <c r="D220" s="1086"/>
      <c r="E220" s="1086"/>
      <c r="F220" s="1085"/>
      <c r="G220" s="1085"/>
      <c r="H220" s="1085"/>
      <c r="I220" s="1084"/>
      <c r="J220" s="1084"/>
      <c r="K220" s="1084"/>
      <c r="L220" s="1084"/>
      <c r="M220" s="1084"/>
      <c r="N220" s="1084"/>
      <c r="O220" s="1084"/>
      <c r="P220" s="1084"/>
      <c r="Q220" s="1084"/>
      <c r="R220" s="1084"/>
      <c r="S220" s="1084"/>
      <c r="T220" s="1084"/>
      <c r="U220" s="1084"/>
      <c r="V220" s="1084"/>
      <c r="W220" s="358"/>
      <c r="X220" s="358"/>
      <c r="Y220" s="358"/>
      <c r="Z220" s="358"/>
      <c r="AB220" s="358"/>
      <c r="AC220" s="358"/>
      <c r="AD220" s="358"/>
      <c r="AE220" s="358"/>
      <c r="AF220" s="358"/>
      <c r="AG220" s="358"/>
      <c r="AH220" s="358"/>
      <c r="AI220" s="358"/>
      <c r="AJ220" s="358"/>
      <c r="AK220" s="358"/>
      <c r="AL220" s="358"/>
      <c r="AM220" s="358"/>
      <c r="BN220" s="1054"/>
    </row>
    <row r="221" spans="1:66" s="17" customFormat="1" ht="15.75">
      <c r="A221" s="1083"/>
      <c r="B221" s="1084"/>
      <c r="C221" s="1085"/>
      <c r="D221" s="1086"/>
      <c r="E221" s="1086"/>
      <c r="F221" s="1085"/>
      <c r="G221" s="1085"/>
      <c r="H221" s="1085"/>
      <c r="I221" s="1084"/>
      <c r="J221" s="1084"/>
      <c r="K221" s="1084"/>
      <c r="L221" s="1084"/>
      <c r="M221" s="1084"/>
      <c r="N221" s="1084"/>
      <c r="O221" s="1084"/>
      <c r="P221" s="1084"/>
      <c r="Q221" s="1084"/>
      <c r="R221" s="1084"/>
      <c r="S221" s="1084"/>
      <c r="T221" s="1084"/>
      <c r="U221" s="1084"/>
      <c r="V221" s="1084"/>
      <c r="W221" s="358"/>
      <c r="X221" s="358"/>
      <c r="Y221" s="358"/>
      <c r="Z221" s="358"/>
      <c r="AB221" s="358"/>
      <c r="AC221" s="358"/>
      <c r="AD221" s="358"/>
      <c r="AE221" s="358"/>
      <c r="AF221" s="358"/>
      <c r="AG221" s="358"/>
      <c r="AH221" s="358"/>
      <c r="AI221" s="358"/>
      <c r="AJ221" s="358"/>
      <c r="AK221" s="358"/>
      <c r="AL221" s="358"/>
      <c r="AM221" s="358"/>
      <c r="BN221" s="1054"/>
    </row>
    <row r="222" spans="1:66" s="17" customFormat="1" ht="15.75">
      <c r="A222" s="1083"/>
      <c r="B222" s="1084"/>
      <c r="C222" s="1085"/>
      <c r="D222" s="1086"/>
      <c r="E222" s="1086"/>
      <c r="F222" s="1085"/>
      <c r="G222" s="1085"/>
      <c r="H222" s="1085"/>
      <c r="I222" s="1084"/>
      <c r="J222" s="1084"/>
      <c r="K222" s="1084"/>
      <c r="L222" s="1084"/>
      <c r="M222" s="1084"/>
      <c r="N222" s="1084"/>
      <c r="O222" s="1084"/>
      <c r="P222" s="1084"/>
      <c r="Q222" s="1084"/>
      <c r="R222" s="1084"/>
      <c r="S222" s="1084"/>
      <c r="T222" s="1084"/>
      <c r="U222" s="1084"/>
      <c r="V222" s="1084"/>
      <c r="W222" s="358"/>
      <c r="X222" s="358"/>
      <c r="Y222" s="358"/>
      <c r="Z222" s="358"/>
      <c r="AB222" s="358"/>
      <c r="AC222" s="358"/>
      <c r="AD222" s="358"/>
      <c r="AE222" s="358"/>
      <c r="AF222" s="358"/>
      <c r="AG222" s="358"/>
      <c r="AH222" s="358"/>
      <c r="AI222" s="358"/>
      <c r="AJ222" s="358"/>
      <c r="AK222" s="358"/>
      <c r="AL222" s="358"/>
      <c r="AM222" s="358"/>
      <c r="BN222" s="1054"/>
    </row>
    <row r="223" spans="1:66" s="17" customFormat="1" ht="15.75">
      <c r="A223" s="1083"/>
      <c r="B223" s="1084"/>
      <c r="C223" s="1085"/>
      <c r="D223" s="1086"/>
      <c r="E223" s="1086"/>
      <c r="F223" s="1085"/>
      <c r="G223" s="1085"/>
      <c r="H223" s="1085"/>
      <c r="I223" s="1084"/>
      <c r="J223" s="1084"/>
      <c r="K223" s="1084"/>
      <c r="L223" s="1084"/>
      <c r="M223" s="1084"/>
      <c r="N223" s="1084"/>
      <c r="O223" s="1084"/>
      <c r="P223" s="1084"/>
      <c r="Q223" s="1084"/>
      <c r="R223" s="1084"/>
      <c r="S223" s="1084"/>
      <c r="T223" s="1084"/>
      <c r="U223" s="1084"/>
      <c r="V223" s="1084"/>
      <c r="W223" s="358"/>
      <c r="X223" s="358"/>
      <c r="Y223" s="358"/>
      <c r="Z223" s="358"/>
      <c r="AB223" s="358"/>
      <c r="AC223" s="358"/>
      <c r="AD223" s="358"/>
      <c r="AE223" s="358"/>
      <c r="AF223" s="358"/>
      <c r="AG223" s="358"/>
      <c r="AH223" s="358"/>
      <c r="AI223" s="358"/>
      <c r="AJ223" s="358"/>
      <c r="AK223" s="358"/>
      <c r="AL223" s="358"/>
      <c r="AM223" s="358"/>
      <c r="BN223" s="1054"/>
    </row>
    <row r="224" spans="1:66" s="17" customFormat="1" ht="15.75">
      <c r="A224" s="1083"/>
      <c r="B224" s="1084"/>
      <c r="C224" s="1085"/>
      <c r="D224" s="1086"/>
      <c r="E224" s="1086"/>
      <c r="F224" s="1085"/>
      <c r="G224" s="1085"/>
      <c r="H224" s="1085"/>
      <c r="I224" s="1084"/>
      <c r="J224" s="1084"/>
      <c r="K224" s="1084"/>
      <c r="L224" s="1084"/>
      <c r="M224" s="1084"/>
      <c r="N224" s="1084"/>
      <c r="O224" s="1084"/>
      <c r="P224" s="1084"/>
      <c r="Q224" s="1084"/>
      <c r="R224" s="1084"/>
      <c r="S224" s="1084"/>
      <c r="T224" s="1084"/>
      <c r="U224" s="1084"/>
      <c r="V224" s="1084"/>
      <c r="W224" s="358"/>
      <c r="X224" s="358"/>
      <c r="Y224" s="358"/>
      <c r="Z224" s="358"/>
      <c r="AB224" s="358"/>
      <c r="AC224" s="358"/>
      <c r="AD224" s="358"/>
      <c r="AE224" s="358"/>
      <c r="AF224" s="358"/>
      <c r="AG224" s="358"/>
      <c r="AH224" s="358"/>
      <c r="AI224" s="358"/>
      <c r="AJ224" s="358"/>
      <c r="AK224" s="358"/>
      <c r="AL224" s="358"/>
      <c r="AM224" s="358"/>
      <c r="BN224" s="1054"/>
    </row>
    <row r="225" spans="1:66" s="17" customFormat="1" ht="15.75">
      <c r="A225" s="1083"/>
      <c r="B225" s="1084"/>
      <c r="C225" s="1085"/>
      <c r="D225" s="1086"/>
      <c r="E225" s="1086"/>
      <c r="F225" s="1085"/>
      <c r="G225" s="1085"/>
      <c r="H225" s="1085"/>
      <c r="I225" s="1084"/>
      <c r="J225" s="1084"/>
      <c r="K225" s="1084"/>
      <c r="L225" s="1084"/>
      <c r="M225" s="1084"/>
      <c r="N225" s="1084"/>
      <c r="O225" s="1084"/>
      <c r="P225" s="1084"/>
      <c r="Q225" s="1084"/>
      <c r="R225" s="1084"/>
      <c r="S225" s="1084"/>
      <c r="T225" s="1084"/>
      <c r="U225" s="1084"/>
      <c r="V225" s="1084"/>
      <c r="W225" s="358"/>
      <c r="X225" s="358"/>
      <c r="Y225" s="358"/>
      <c r="Z225" s="358"/>
      <c r="AB225" s="358"/>
      <c r="AC225" s="358"/>
      <c r="AD225" s="358"/>
      <c r="AE225" s="358"/>
      <c r="AF225" s="358"/>
      <c r="AG225" s="358"/>
      <c r="AH225" s="358"/>
      <c r="AI225" s="358"/>
      <c r="AJ225" s="358"/>
      <c r="AK225" s="358"/>
      <c r="AL225" s="358"/>
      <c r="AM225" s="358"/>
      <c r="BN225" s="1054"/>
    </row>
    <row r="226" spans="1:66" s="17" customFormat="1" ht="15.75">
      <c r="A226" s="1083"/>
      <c r="B226" s="1084"/>
      <c r="C226" s="1085"/>
      <c r="D226" s="1086"/>
      <c r="E226" s="1086"/>
      <c r="F226" s="1085"/>
      <c r="G226" s="1085"/>
      <c r="H226" s="1085"/>
      <c r="I226" s="1084"/>
      <c r="J226" s="1084"/>
      <c r="K226" s="1084"/>
      <c r="L226" s="1084"/>
      <c r="M226" s="1084"/>
      <c r="N226" s="1084"/>
      <c r="O226" s="1084"/>
      <c r="P226" s="1084"/>
      <c r="Q226" s="1084"/>
      <c r="R226" s="1084"/>
      <c r="S226" s="1084"/>
      <c r="T226" s="1084"/>
      <c r="U226" s="1084"/>
      <c r="V226" s="1084"/>
      <c r="W226" s="358"/>
      <c r="X226" s="358"/>
      <c r="Y226" s="358"/>
      <c r="Z226" s="358"/>
      <c r="AB226" s="358"/>
      <c r="AC226" s="358"/>
      <c r="AD226" s="358"/>
      <c r="AE226" s="358"/>
      <c r="AF226" s="358"/>
      <c r="AG226" s="358"/>
      <c r="AH226" s="358"/>
      <c r="AI226" s="358"/>
      <c r="AJ226" s="358"/>
      <c r="AK226" s="358"/>
      <c r="AL226" s="358"/>
      <c r="AM226" s="358"/>
      <c r="BN226" s="1054"/>
    </row>
  </sheetData>
  <sheetProtection selectLockedCells="1" selectUnlockedCells="1"/>
  <mergeCells count="66">
    <mergeCell ref="I150:M150"/>
    <mergeCell ref="N150:V150"/>
    <mergeCell ref="A142:V142"/>
    <mergeCell ref="A129:V129"/>
    <mergeCell ref="A2:A7"/>
    <mergeCell ref="B2:B7"/>
    <mergeCell ref="C4:C7"/>
    <mergeCell ref="A34:V34"/>
    <mergeCell ref="A132:V132"/>
    <mergeCell ref="A138:V138"/>
    <mergeCell ref="H2:M2"/>
    <mergeCell ref="C2:F3"/>
    <mergeCell ref="D4:D7"/>
    <mergeCell ref="F5:F7"/>
    <mergeCell ref="J4:L4"/>
    <mergeCell ref="K5:K7"/>
    <mergeCell ref="A49:V49"/>
    <mergeCell ref="A37:F37"/>
    <mergeCell ref="A10:V10"/>
    <mergeCell ref="N2:V2"/>
    <mergeCell ref="I4:I7"/>
    <mergeCell ref="E4:F4"/>
    <mergeCell ref="I3:L3"/>
    <mergeCell ref="H3:H7"/>
    <mergeCell ref="N6:V6"/>
    <mergeCell ref="L5:L7"/>
    <mergeCell ref="A1:V1"/>
    <mergeCell ref="N3:P4"/>
    <mergeCell ref="Q3:S4"/>
    <mergeCell ref="T3:V4"/>
    <mergeCell ref="A9:V9"/>
    <mergeCell ref="A33:F33"/>
    <mergeCell ref="M3:M7"/>
    <mergeCell ref="G2:G7"/>
    <mergeCell ref="E5:E7"/>
    <mergeCell ref="J5:J7"/>
    <mergeCell ref="H154:J154"/>
    <mergeCell ref="A110:V110"/>
    <mergeCell ref="A112:V112"/>
    <mergeCell ref="A120:V120"/>
    <mergeCell ref="A38:V38"/>
    <mergeCell ref="D155:F155"/>
    <mergeCell ref="A141:F141"/>
    <mergeCell ref="H153:J153"/>
    <mergeCell ref="D153:F153"/>
    <mergeCell ref="A144:M144"/>
    <mergeCell ref="D152:F152"/>
    <mergeCell ref="A106:V106"/>
    <mergeCell ref="A108:V108"/>
    <mergeCell ref="T149:V149"/>
    <mergeCell ref="N149:P149"/>
    <mergeCell ref="A148:M148"/>
    <mergeCell ref="A143:F143"/>
    <mergeCell ref="A147:M147"/>
    <mergeCell ref="A145:M145"/>
    <mergeCell ref="A137:F137"/>
    <mergeCell ref="Q149:S149"/>
    <mergeCell ref="I149:M149"/>
    <mergeCell ref="A43:V43"/>
    <mergeCell ref="A127:V127"/>
    <mergeCell ref="A104:V104"/>
    <mergeCell ref="A94:V94"/>
    <mergeCell ref="A48:V48"/>
    <mergeCell ref="A93:F93"/>
    <mergeCell ref="A103:F103"/>
    <mergeCell ref="A146:M146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ignoredErrors>
    <ignoredError sqref="A11:A12 A14 A114:A119 A122:A126 A133:A136" twoDigitTextYear="1"/>
    <ignoredError sqref="H51:I51 H60:H61 H65:I65 H69:I69 I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7"/>
  <sheetViews>
    <sheetView view="pageBreakPreview" zoomScale="75" zoomScaleNormal="50" zoomScaleSheetLayoutView="75" zoomScalePageLayoutView="0" workbookViewId="0" topLeftCell="A1">
      <pane ySplit="8" topLeftCell="A18" activePane="bottomLeft" state="frozen"/>
      <selection pane="topLeft" activeCell="A1" sqref="A1"/>
      <selection pane="bottomLeft" activeCell="G34" sqref="G34:M34"/>
    </sheetView>
  </sheetViews>
  <sheetFormatPr defaultColWidth="9.00390625" defaultRowHeight="12.75"/>
  <cols>
    <col min="1" max="1" width="13.875" style="13" customWidth="1"/>
    <col min="2" max="2" width="55.25390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customWidth="1"/>
    <col min="8" max="8" width="10.375" style="15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customWidth="1"/>
    <col min="14" max="16" width="6.25390625" style="14" customWidth="1"/>
    <col min="17" max="17" width="7.625" style="14" customWidth="1"/>
    <col min="18" max="21" width="6.25390625" style="14" customWidth="1"/>
    <col min="22" max="22" width="7.625" style="14" customWidth="1"/>
    <col min="23" max="25" width="6.25390625" style="14" customWidth="1"/>
    <col min="26" max="29" width="9.125" style="544" customWidth="1"/>
    <col min="30" max="16384" width="9.125" style="14" customWidth="1"/>
  </cols>
  <sheetData>
    <row r="1" spans="1:29" s="17" customFormat="1" ht="40.5" customHeight="1" thickBot="1">
      <c r="A1" s="1900" t="s">
        <v>402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1901"/>
      <c r="R1" s="1901"/>
      <c r="S1" s="1901"/>
      <c r="T1" s="1901"/>
      <c r="U1" s="1901"/>
      <c r="V1" s="1901"/>
      <c r="W1" s="1901"/>
      <c r="X1" s="1901"/>
      <c r="Y1" s="1902"/>
      <c r="Z1" s="358"/>
      <c r="AA1" s="358"/>
      <c r="AB1" s="358"/>
      <c r="AC1" s="358"/>
    </row>
    <row r="2" spans="1:29" s="17" customFormat="1" ht="12.75" customHeight="1" thickBot="1">
      <c r="A2" s="1903" t="s">
        <v>32</v>
      </c>
      <c r="B2" s="1906" t="s">
        <v>126</v>
      </c>
      <c r="C2" s="1909" t="s">
        <v>320</v>
      </c>
      <c r="D2" s="1910"/>
      <c r="E2" s="1910"/>
      <c r="F2" s="1911"/>
      <c r="G2" s="1915" t="s">
        <v>127</v>
      </c>
      <c r="H2" s="1858" t="s">
        <v>133</v>
      </c>
      <c r="I2" s="1859"/>
      <c r="J2" s="1859"/>
      <c r="K2" s="1859"/>
      <c r="L2" s="1859"/>
      <c r="M2" s="1860"/>
      <c r="N2" s="1861" t="s">
        <v>319</v>
      </c>
      <c r="O2" s="1862"/>
      <c r="P2" s="1862"/>
      <c r="Q2" s="1862"/>
      <c r="R2" s="1862"/>
      <c r="S2" s="1862"/>
      <c r="T2" s="1862"/>
      <c r="U2" s="1862"/>
      <c r="V2" s="1862"/>
      <c r="W2" s="1862"/>
      <c r="X2" s="1862"/>
      <c r="Y2" s="1863"/>
      <c r="Z2" s="358"/>
      <c r="AA2" s="358"/>
      <c r="AB2" s="358"/>
      <c r="AC2" s="358"/>
    </row>
    <row r="3" spans="1:29" s="17" customFormat="1" ht="12.75" customHeight="1" thickBot="1">
      <c r="A3" s="1904"/>
      <c r="B3" s="1907"/>
      <c r="C3" s="1912"/>
      <c r="D3" s="1913"/>
      <c r="E3" s="1913"/>
      <c r="F3" s="1914"/>
      <c r="G3" s="1916"/>
      <c r="H3" s="1896" t="s">
        <v>134</v>
      </c>
      <c r="I3" s="1879" t="s">
        <v>137</v>
      </c>
      <c r="J3" s="1880"/>
      <c r="K3" s="1880"/>
      <c r="L3" s="1881"/>
      <c r="M3" s="1873" t="s">
        <v>140</v>
      </c>
      <c r="N3" s="1867" t="s">
        <v>34</v>
      </c>
      <c r="O3" s="1868"/>
      <c r="P3" s="1869"/>
      <c r="Q3" s="1867" t="s">
        <v>35</v>
      </c>
      <c r="R3" s="1868"/>
      <c r="S3" s="1869"/>
      <c r="T3" s="1867" t="s">
        <v>36</v>
      </c>
      <c r="U3" s="1868"/>
      <c r="V3" s="1869"/>
      <c r="W3" s="1867" t="s">
        <v>37</v>
      </c>
      <c r="X3" s="1868"/>
      <c r="Y3" s="1869"/>
      <c r="Z3" s="358"/>
      <c r="AA3" s="358"/>
      <c r="AB3" s="358"/>
      <c r="AC3" s="358"/>
    </row>
    <row r="4" spans="1:29" s="17" customFormat="1" ht="18.75" customHeight="1" thickBot="1">
      <c r="A4" s="1904"/>
      <c r="B4" s="1907"/>
      <c r="C4" s="1864" t="s">
        <v>128</v>
      </c>
      <c r="D4" s="1918" t="s">
        <v>129</v>
      </c>
      <c r="E4" s="1919" t="s">
        <v>130</v>
      </c>
      <c r="F4" s="1920"/>
      <c r="G4" s="1916"/>
      <c r="H4" s="1897"/>
      <c r="I4" s="1835" t="s">
        <v>135</v>
      </c>
      <c r="J4" s="1893" t="s">
        <v>136</v>
      </c>
      <c r="K4" s="1894"/>
      <c r="L4" s="1895"/>
      <c r="M4" s="1874"/>
      <c r="N4" s="1870"/>
      <c r="O4" s="1871"/>
      <c r="P4" s="1872"/>
      <c r="Q4" s="1870"/>
      <c r="R4" s="1871"/>
      <c r="S4" s="1872"/>
      <c r="T4" s="1870"/>
      <c r="U4" s="1871"/>
      <c r="V4" s="1872"/>
      <c r="W4" s="1870"/>
      <c r="X4" s="1871"/>
      <c r="Y4" s="1872"/>
      <c r="Z4" s="358"/>
      <c r="AA4" s="358"/>
      <c r="AB4" s="358"/>
      <c r="AC4" s="358"/>
    </row>
    <row r="5" spans="1:29" s="17" customFormat="1" ht="16.5" customHeight="1" thickBot="1">
      <c r="A5" s="1904"/>
      <c r="B5" s="1907"/>
      <c r="C5" s="1865"/>
      <c r="D5" s="1836"/>
      <c r="E5" s="1886" t="s">
        <v>131</v>
      </c>
      <c r="F5" s="1876" t="s">
        <v>132</v>
      </c>
      <c r="G5" s="1916"/>
      <c r="H5" s="1897"/>
      <c r="I5" s="1836"/>
      <c r="J5" s="1835" t="s">
        <v>33</v>
      </c>
      <c r="K5" s="1835" t="s">
        <v>138</v>
      </c>
      <c r="L5" s="1835" t="s">
        <v>139</v>
      </c>
      <c r="M5" s="1874"/>
      <c r="N5" s="220">
        <v>1</v>
      </c>
      <c r="O5" s="221" t="s">
        <v>322</v>
      </c>
      <c r="P5" s="222" t="s">
        <v>321</v>
      </c>
      <c r="Q5" s="220">
        <v>3</v>
      </c>
      <c r="R5" s="221" t="s">
        <v>323</v>
      </c>
      <c r="S5" s="222" t="s">
        <v>324</v>
      </c>
      <c r="T5" s="220">
        <v>5</v>
      </c>
      <c r="U5" s="221" t="s">
        <v>325</v>
      </c>
      <c r="V5" s="222" t="s">
        <v>326</v>
      </c>
      <c r="W5" s="220">
        <v>7</v>
      </c>
      <c r="X5" s="221" t="s">
        <v>327</v>
      </c>
      <c r="Y5" s="525" t="s">
        <v>328</v>
      </c>
      <c r="Z5" s="358"/>
      <c r="AA5" s="358"/>
      <c r="AB5" s="358"/>
      <c r="AC5" s="358"/>
    </row>
    <row r="6" spans="1:29" s="17" customFormat="1" ht="16.5" thickBot="1">
      <c r="A6" s="1904"/>
      <c r="B6" s="1907"/>
      <c r="C6" s="1865"/>
      <c r="D6" s="1836"/>
      <c r="E6" s="1887"/>
      <c r="F6" s="1877"/>
      <c r="G6" s="1916"/>
      <c r="H6" s="1897"/>
      <c r="I6" s="1836"/>
      <c r="J6" s="1836"/>
      <c r="K6" s="1836"/>
      <c r="L6" s="1836"/>
      <c r="M6" s="1874"/>
      <c r="N6" s="1861" t="s">
        <v>38</v>
      </c>
      <c r="O6" s="1862"/>
      <c r="P6" s="1862"/>
      <c r="Q6" s="1862"/>
      <c r="R6" s="1862"/>
      <c r="S6" s="1862"/>
      <c r="T6" s="1862"/>
      <c r="U6" s="1862"/>
      <c r="V6" s="1862"/>
      <c r="W6" s="1862"/>
      <c r="X6" s="1862"/>
      <c r="Y6" s="1889"/>
      <c r="Z6" s="358"/>
      <c r="AA6" s="358"/>
      <c r="AB6" s="358"/>
      <c r="AC6" s="358"/>
    </row>
    <row r="7" spans="1:29" s="17" customFormat="1" ht="30" customHeight="1" thickBot="1">
      <c r="A7" s="1905"/>
      <c r="B7" s="1908"/>
      <c r="C7" s="1866"/>
      <c r="D7" s="1837"/>
      <c r="E7" s="1888"/>
      <c r="F7" s="1878"/>
      <c r="G7" s="1917"/>
      <c r="H7" s="1898"/>
      <c r="I7" s="1837"/>
      <c r="J7" s="1837"/>
      <c r="K7" s="1837"/>
      <c r="L7" s="1837"/>
      <c r="M7" s="1875"/>
      <c r="N7" s="219">
        <v>15</v>
      </c>
      <c r="O7" s="210">
        <v>9</v>
      </c>
      <c r="P7" s="211">
        <v>9</v>
      </c>
      <c r="Q7" s="209">
        <v>15</v>
      </c>
      <c r="R7" s="210">
        <v>9</v>
      </c>
      <c r="S7" s="211">
        <v>9</v>
      </c>
      <c r="T7" s="209">
        <v>15</v>
      </c>
      <c r="U7" s="210">
        <v>9</v>
      </c>
      <c r="V7" s="211">
        <v>9</v>
      </c>
      <c r="W7" s="45">
        <v>15</v>
      </c>
      <c r="X7" s="46">
        <v>9</v>
      </c>
      <c r="Y7" s="526">
        <v>8</v>
      </c>
      <c r="Z7" s="358"/>
      <c r="AA7" s="358"/>
      <c r="AB7" s="358"/>
      <c r="AC7" s="358"/>
    </row>
    <row r="8" spans="1:29" s="17" customFormat="1" ht="16.5" thickBot="1">
      <c r="A8" s="217">
        <v>1</v>
      </c>
      <c r="B8" s="218">
        <v>2</v>
      </c>
      <c r="C8" s="215">
        <v>3</v>
      </c>
      <c r="D8" s="212">
        <v>4</v>
      </c>
      <c r="E8" s="212">
        <v>5</v>
      </c>
      <c r="F8" s="213">
        <v>6</v>
      </c>
      <c r="G8" s="214">
        <v>7</v>
      </c>
      <c r="H8" s="215">
        <v>8</v>
      </c>
      <c r="I8" s="212">
        <v>9</v>
      </c>
      <c r="J8" s="212">
        <v>10</v>
      </c>
      <c r="K8" s="212">
        <v>11</v>
      </c>
      <c r="L8" s="212">
        <v>12</v>
      </c>
      <c r="M8" s="213">
        <v>13</v>
      </c>
      <c r="N8" s="223">
        <v>14</v>
      </c>
      <c r="O8" s="212">
        <v>15</v>
      </c>
      <c r="P8" s="216">
        <v>16</v>
      </c>
      <c r="Q8" s="223">
        <v>17</v>
      </c>
      <c r="R8" s="212">
        <v>18</v>
      </c>
      <c r="S8" s="216">
        <v>19</v>
      </c>
      <c r="T8" s="223">
        <v>20</v>
      </c>
      <c r="U8" s="212">
        <v>21</v>
      </c>
      <c r="V8" s="216">
        <v>22</v>
      </c>
      <c r="W8" s="223">
        <v>23</v>
      </c>
      <c r="X8" s="212">
        <v>24</v>
      </c>
      <c r="Y8" s="213">
        <v>25</v>
      </c>
      <c r="Z8" s="358" t="s">
        <v>347</v>
      </c>
      <c r="AA8" s="358" t="s">
        <v>348</v>
      </c>
      <c r="AB8" s="358" t="s">
        <v>349</v>
      </c>
      <c r="AC8" s="358" t="s">
        <v>350</v>
      </c>
    </row>
    <row r="9" spans="1:29" s="17" customFormat="1" ht="24.75" customHeight="1" thickBot="1">
      <c r="A9" s="1890" t="s">
        <v>363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  <c r="T9" s="1891"/>
      <c r="U9" s="1891"/>
      <c r="V9" s="1891"/>
      <c r="W9" s="1891"/>
      <c r="X9" s="1891"/>
      <c r="Y9" s="1892"/>
      <c r="Z9" s="358"/>
      <c r="AA9" s="358"/>
      <c r="AB9" s="358"/>
      <c r="AC9" s="358"/>
    </row>
    <row r="10" spans="1:29" s="17" customFormat="1" ht="34.5" customHeight="1">
      <c r="A10" s="1882" t="s">
        <v>420</v>
      </c>
      <c r="B10" s="1882"/>
      <c r="C10" s="1882"/>
      <c r="D10" s="1882"/>
      <c r="E10" s="1882"/>
      <c r="F10" s="1882"/>
      <c r="G10" s="1882"/>
      <c r="H10" s="1882"/>
      <c r="I10" s="1882"/>
      <c r="J10" s="1882"/>
      <c r="K10" s="1882"/>
      <c r="L10" s="1882"/>
      <c r="M10" s="1882"/>
      <c r="N10" s="1882"/>
      <c r="O10" s="1882"/>
      <c r="P10" s="1882"/>
      <c r="Q10" s="1882"/>
      <c r="R10" s="1882"/>
      <c r="S10" s="1882"/>
      <c r="T10" s="1882"/>
      <c r="U10" s="1882"/>
      <c r="V10" s="1882"/>
      <c r="W10" s="1882"/>
      <c r="X10" s="1882"/>
      <c r="Y10" s="1883"/>
      <c r="Z10" s="105"/>
      <c r="AA10" s="105"/>
      <c r="AB10" s="105"/>
      <c r="AC10" s="105"/>
    </row>
    <row r="11" spans="1:25" s="358" customFormat="1" ht="24.75" customHeight="1">
      <c r="A11" s="996">
        <v>1</v>
      </c>
      <c r="B11" s="834" t="s">
        <v>373</v>
      </c>
      <c r="C11" s="834"/>
      <c r="D11" s="996" t="s">
        <v>321</v>
      </c>
      <c r="E11" s="996"/>
      <c r="F11" s="996"/>
      <c r="G11" s="996">
        <v>3</v>
      </c>
      <c r="H11" s="996">
        <f>G11*30</f>
        <v>90</v>
      </c>
      <c r="I11" s="996">
        <f>J11+K11+L11</f>
        <v>36</v>
      </c>
      <c r="J11" s="996">
        <v>18</v>
      </c>
      <c r="K11" s="996"/>
      <c r="L11" s="996">
        <v>18</v>
      </c>
      <c r="M11" s="996">
        <f>H11-I11</f>
        <v>54</v>
      </c>
      <c r="N11" s="996"/>
      <c r="O11" s="996">
        <v>2</v>
      </c>
      <c r="P11" s="996">
        <v>2</v>
      </c>
      <c r="Q11" s="996"/>
      <c r="R11" s="996"/>
      <c r="S11" s="996"/>
      <c r="T11" s="996"/>
      <c r="U11" s="996"/>
      <c r="V11" s="996"/>
      <c r="W11" s="996"/>
      <c r="X11" s="996"/>
      <c r="Y11" s="996"/>
    </row>
    <row r="12" spans="1:25" s="358" customFormat="1" ht="24.75" customHeight="1" thickBot="1">
      <c r="A12" s="996">
        <v>2</v>
      </c>
      <c r="B12" s="834" t="s">
        <v>374</v>
      </c>
      <c r="C12" s="834"/>
      <c r="D12" s="996" t="s">
        <v>321</v>
      </c>
      <c r="E12" s="996"/>
      <c r="F12" s="996"/>
      <c r="G12" s="996">
        <v>3</v>
      </c>
      <c r="H12" s="996">
        <f>G12*30</f>
        <v>90</v>
      </c>
      <c r="I12" s="996">
        <f>J12+K12+L12</f>
        <v>36</v>
      </c>
      <c r="J12" s="996">
        <v>18</v>
      </c>
      <c r="K12" s="996"/>
      <c r="L12" s="996">
        <v>18</v>
      </c>
      <c r="M12" s="996">
        <f>H12-I12</f>
        <v>54</v>
      </c>
      <c r="N12" s="996"/>
      <c r="O12" s="996">
        <v>2</v>
      </c>
      <c r="P12" s="996">
        <v>2</v>
      </c>
      <c r="Q12" s="996"/>
      <c r="R12" s="996"/>
      <c r="S12" s="996"/>
      <c r="T12" s="996"/>
      <c r="U12" s="996"/>
      <c r="V12" s="996"/>
      <c r="W12" s="996"/>
      <c r="X12" s="996"/>
      <c r="Y12" s="996"/>
    </row>
    <row r="13" spans="1:25" s="358" customFormat="1" ht="21" customHeight="1">
      <c r="A13" s="1882" t="s">
        <v>428</v>
      </c>
      <c r="B13" s="1882"/>
      <c r="C13" s="1882"/>
      <c r="D13" s="1882"/>
      <c r="E13" s="1882"/>
      <c r="F13" s="1882"/>
      <c r="G13" s="1882"/>
      <c r="H13" s="1882"/>
      <c r="I13" s="1882"/>
      <c r="J13" s="1882"/>
      <c r="K13" s="1882"/>
      <c r="L13" s="1882"/>
      <c r="M13" s="1882"/>
      <c r="N13" s="1882"/>
      <c r="O13" s="1882"/>
      <c r="P13" s="1882"/>
      <c r="Q13" s="1882"/>
      <c r="R13" s="1882"/>
      <c r="S13" s="1882"/>
      <c r="T13" s="1882"/>
      <c r="U13" s="1882"/>
      <c r="V13" s="1882"/>
      <c r="W13" s="1882"/>
      <c r="X13" s="1882"/>
      <c r="Y13" s="1883"/>
    </row>
    <row r="14" spans="1:23" s="538" customFormat="1" ht="27" customHeight="1">
      <c r="A14" s="881" t="s">
        <v>27</v>
      </c>
      <c r="B14" s="946" t="s">
        <v>295</v>
      </c>
      <c r="C14" s="510"/>
      <c r="D14" s="669">
        <v>3</v>
      </c>
      <c r="E14" s="669"/>
      <c r="F14" s="947"/>
      <c r="G14" s="948">
        <v>1.5</v>
      </c>
      <c r="H14" s="948">
        <f>G14*30</f>
        <v>45</v>
      </c>
      <c r="I14" s="670">
        <f>J14+K14+L14</f>
        <v>15</v>
      </c>
      <c r="J14" s="670">
        <v>10</v>
      </c>
      <c r="K14" s="670"/>
      <c r="L14" s="670">
        <v>5</v>
      </c>
      <c r="M14" s="670">
        <f>H14-I14</f>
        <v>30</v>
      </c>
      <c r="N14" s="510"/>
      <c r="O14" s="510"/>
      <c r="P14" s="510"/>
      <c r="Q14" s="670">
        <v>1</v>
      </c>
      <c r="R14" s="670"/>
      <c r="S14" s="670"/>
      <c r="T14" s="949"/>
      <c r="U14" s="670"/>
      <c r="V14" s="670"/>
      <c r="W14" s="510"/>
    </row>
    <row r="15" spans="1:25" s="538" customFormat="1" ht="27" customHeight="1">
      <c r="A15" s="881" t="s">
        <v>209</v>
      </c>
      <c r="B15" s="950" t="s">
        <v>86</v>
      </c>
      <c r="C15" s="510"/>
      <c r="D15" s="669">
        <v>3</v>
      </c>
      <c r="E15" s="669"/>
      <c r="F15" s="947"/>
      <c r="G15" s="948">
        <v>1.5</v>
      </c>
      <c r="H15" s="948">
        <f>G15*30</f>
        <v>45</v>
      </c>
      <c r="I15" s="670">
        <f>J15+K15+L15</f>
        <v>15</v>
      </c>
      <c r="J15" s="670">
        <v>10</v>
      </c>
      <c r="K15" s="670"/>
      <c r="L15" s="670">
        <v>5</v>
      </c>
      <c r="M15" s="670">
        <f>H15-I15</f>
        <v>30</v>
      </c>
      <c r="N15" s="510"/>
      <c r="O15" s="510"/>
      <c r="P15" s="510"/>
      <c r="Q15" s="670">
        <v>1</v>
      </c>
      <c r="R15" s="670"/>
      <c r="S15" s="670"/>
      <c r="T15" s="949"/>
      <c r="U15" s="670"/>
      <c r="V15" s="670"/>
      <c r="W15" s="510"/>
      <c r="X15" s="510"/>
      <c r="Y15" s="510"/>
    </row>
    <row r="16" spans="1:25" s="538" customFormat="1" ht="27" customHeight="1">
      <c r="A16" s="881" t="s">
        <v>403</v>
      </c>
      <c r="B16" s="950" t="s">
        <v>386</v>
      </c>
      <c r="C16" s="510"/>
      <c r="D16" s="669">
        <v>3</v>
      </c>
      <c r="E16" s="669"/>
      <c r="F16" s="947"/>
      <c r="G16" s="948">
        <v>1.5</v>
      </c>
      <c r="H16" s="948">
        <f>G16*30</f>
        <v>45</v>
      </c>
      <c r="I16" s="670">
        <f>J16+K16+L16</f>
        <v>15</v>
      </c>
      <c r="J16" s="670">
        <v>10</v>
      </c>
      <c r="K16" s="670"/>
      <c r="L16" s="670">
        <v>5</v>
      </c>
      <c r="M16" s="670">
        <f>H16-I16</f>
        <v>30</v>
      </c>
      <c r="N16" s="510"/>
      <c r="O16" s="510"/>
      <c r="P16" s="510"/>
      <c r="Q16" s="670">
        <v>1</v>
      </c>
      <c r="R16" s="670"/>
      <c r="S16" s="670"/>
      <c r="T16" s="949"/>
      <c r="U16" s="670"/>
      <c r="V16" s="670"/>
      <c r="W16" s="510"/>
      <c r="X16" s="510"/>
      <c r="Y16" s="510"/>
    </row>
    <row r="17" spans="1:29" s="17" customFormat="1" ht="16.5" thickBot="1">
      <c r="A17" s="20"/>
      <c r="B17" s="1885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945"/>
      <c r="AA17" s="945"/>
      <c r="AB17" s="945"/>
      <c r="AC17" s="945"/>
    </row>
    <row r="18" spans="1:29" s="17" customFormat="1" ht="21" customHeight="1">
      <c r="A18" s="1882" t="s">
        <v>429</v>
      </c>
      <c r="B18" s="1882"/>
      <c r="C18" s="1882"/>
      <c r="D18" s="1882"/>
      <c r="E18" s="1882"/>
      <c r="F18" s="1882"/>
      <c r="G18" s="1882"/>
      <c r="H18" s="1882"/>
      <c r="I18" s="1882"/>
      <c r="J18" s="1882"/>
      <c r="K18" s="1882"/>
      <c r="L18" s="1882"/>
      <c r="M18" s="1882"/>
      <c r="N18" s="1882"/>
      <c r="O18" s="1882"/>
      <c r="P18" s="1882"/>
      <c r="Q18" s="1882"/>
      <c r="R18" s="1882"/>
      <c r="S18" s="1882"/>
      <c r="T18" s="1882"/>
      <c r="U18" s="1882"/>
      <c r="V18" s="1882"/>
      <c r="W18" s="1882"/>
      <c r="X18" s="1882"/>
      <c r="Y18" s="1883"/>
      <c r="Z18" s="358"/>
      <c r="AA18" s="358"/>
      <c r="AB18" s="358"/>
      <c r="AC18" s="358"/>
    </row>
    <row r="19" spans="1:29" s="504" customFormat="1" ht="34.5" customHeight="1">
      <c r="A19" s="851" t="s">
        <v>27</v>
      </c>
      <c r="B19" s="716" t="s">
        <v>384</v>
      </c>
      <c r="C19" s="852"/>
      <c r="D19" s="1008" t="s">
        <v>323</v>
      </c>
      <c r="E19" s="1008"/>
      <c r="F19" s="1008"/>
      <c r="G19" s="1009">
        <v>1.5</v>
      </c>
      <c r="H19" s="1008">
        <f>G19*30</f>
        <v>45</v>
      </c>
      <c r="I19" s="1008">
        <f>J19+K19+L19</f>
        <v>18</v>
      </c>
      <c r="J19" s="1008">
        <v>18</v>
      </c>
      <c r="K19" s="1008"/>
      <c r="L19" s="1008"/>
      <c r="M19" s="1008">
        <f>H19-I19</f>
        <v>27</v>
      </c>
      <c r="N19" s="1008"/>
      <c r="O19" s="1008"/>
      <c r="P19" s="1008"/>
      <c r="Q19" s="1008"/>
      <c r="R19" s="1008">
        <v>2</v>
      </c>
      <c r="S19" s="997"/>
      <c r="T19" s="998"/>
      <c r="U19" s="999"/>
      <c r="V19" s="1000"/>
      <c r="W19" s="328"/>
      <c r="X19" s="945"/>
      <c r="Y19" s="1001"/>
      <c r="Z19" s="673"/>
      <c r="AA19" s="538"/>
      <c r="AB19" s="538"/>
      <c r="AC19" s="538"/>
    </row>
    <row r="20" spans="1:29" s="504" customFormat="1" ht="27" customHeight="1">
      <c r="A20" s="509" t="s">
        <v>209</v>
      </c>
      <c r="B20" s="952" t="s">
        <v>385</v>
      </c>
      <c r="C20" s="843"/>
      <c r="D20" s="1008" t="s">
        <v>323</v>
      </c>
      <c r="E20" s="1008"/>
      <c r="F20" s="1008"/>
      <c r="G20" s="1009">
        <v>1.5</v>
      </c>
      <c r="H20" s="1008">
        <f>G20*30</f>
        <v>45</v>
      </c>
      <c r="I20" s="1008">
        <f>J20+K20+L20</f>
        <v>18</v>
      </c>
      <c r="J20" s="1008">
        <v>18</v>
      </c>
      <c r="K20" s="1008"/>
      <c r="L20" s="1008"/>
      <c r="M20" s="1008">
        <f>H20-I20</f>
        <v>27</v>
      </c>
      <c r="N20" s="1008"/>
      <c r="O20" s="1008"/>
      <c r="P20" s="1008"/>
      <c r="Q20" s="1008"/>
      <c r="R20" s="1008">
        <v>2</v>
      </c>
      <c r="S20" s="1002"/>
      <c r="T20" s="1003"/>
      <c r="U20" s="1004"/>
      <c r="V20" s="1005"/>
      <c r="W20" s="1006"/>
      <c r="X20" s="169"/>
      <c r="Y20" s="1007"/>
      <c r="Z20" s="673"/>
      <c r="AA20" s="538"/>
      <c r="AB20" s="538"/>
      <c r="AC20" s="538"/>
    </row>
    <row r="21" spans="1:29" s="17" customFormat="1" ht="16.5" thickBot="1">
      <c r="A21" s="20"/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358"/>
      <c r="AA21" s="358"/>
      <c r="AB21" s="358"/>
      <c r="AC21" s="358"/>
    </row>
    <row r="22" spans="1:29" s="17" customFormat="1" ht="15.75">
      <c r="A22" s="1882" t="s">
        <v>430</v>
      </c>
      <c r="B22" s="1882"/>
      <c r="C22" s="1882"/>
      <c r="D22" s="1882"/>
      <c r="E22" s="1882"/>
      <c r="F22" s="1882"/>
      <c r="G22" s="1882"/>
      <c r="H22" s="1882"/>
      <c r="I22" s="1882"/>
      <c r="J22" s="1882"/>
      <c r="K22" s="1882"/>
      <c r="L22" s="1882"/>
      <c r="M22" s="1882"/>
      <c r="N22" s="1882"/>
      <c r="O22" s="1882"/>
      <c r="P22" s="1882"/>
      <c r="Q22" s="1882"/>
      <c r="R22" s="1882"/>
      <c r="S22" s="1882"/>
      <c r="T22" s="1882"/>
      <c r="U22" s="1882"/>
      <c r="V22" s="1882"/>
      <c r="W22" s="1882"/>
      <c r="X22" s="1882"/>
      <c r="Y22" s="1883"/>
      <c r="Z22" s="358"/>
      <c r="AA22" s="358"/>
      <c r="AB22" s="358"/>
      <c r="AC22" s="358"/>
    </row>
    <row r="23" spans="1:29" s="504" customFormat="1" ht="27" customHeight="1">
      <c r="A23" s="509" t="s">
        <v>27</v>
      </c>
      <c r="B23" s="719" t="s">
        <v>44</v>
      </c>
      <c r="C23" s="699"/>
      <c r="D23" s="521" t="s">
        <v>324</v>
      </c>
      <c r="E23" s="521"/>
      <c r="F23" s="700"/>
      <c r="G23" s="684">
        <v>1.5</v>
      </c>
      <c r="H23" s="691">
        <v>45</v>
      </c>
      <c r="I23" s="499">
        <f>J23+K23+L23</f>
        <v>18</v>
      </c>
      <c r="J23" s="521">
        <v>18</v>
      </c>
      <c r="K23" s="521"/>
      <c r="L23" s="521"/>
      <c r="M23" s="690">
        <f>H23-I23</f>
        <v>27</v>
      </c>
      <c r="N23" s="699"/>
      <c r="O23" s="671"/>
      <c r="P23" s="700"/>
      <c r="Q23" s="691"/>
      <c r="R23" s="538"/>
      <c r="S23" s="521">
        <v>2</v>
      </c>
      <c r="T23" s="691"/>
      <c r="U23" s="521"/>
      <c r="V23" s="692"/>
      <c r="W23" s="600"/>
      <c r="X23" s="510"/>
      <c r="Y23" s="601"/>
      <c r="Z23" s="673"/>
      <c r="AA23" s="538"/>
      <c r="AB23" s="538"/>
      <c r="AC23" s="538"/>
    </row>
    <row r="24" spans="1:29" s="504" customFormat="1" ht="21.75" customHeight="1">
      <c r="A24" s="509" t="s">
        <v>209</v>
      </c>
      <c r="B24" s="723" t="s">
        <v>308</v>
      </c>
      <c r="C24" s="697"/>
      <c r="D24" s="521" t="s">
        <v>324</v>
      </c>
      <c r="E24" s="521"/>
      <c r="F24" s="711"/>
      <c r="G24" s="684">
        <v>1.5</v>
      </c>
      <c r="H24" s="691">
        <f>G24*30</f>
        <v>45</v>
      </c>
      <c r="I24" s="499">
        <f>J24+K24+L24</f>
        <v>18</v>
      </c>
      <c r="J24" s="521">
        <v>18</v>
      </c>
      <c r="K24" s="521"/>
      <c r="L24" s="521"/>
      <c r="M24" s="690">
        <f>H24-I24</f>
        <v>27</v>
      </c>
      <c r="N24" s="697"/>
      <c r="O24" s="520"/>
      <c r="P24" s="698"/>
      <c r="Q24" s="691"/>
      <c r="R24" s="538"/>
      <c r="S24" s="521">
        <v>2</v>
      </c>
      <c r="T24" s="691"/>
      <c r="U24" s="521"/>
      <c r="V24" s="692"/>
      <c r="W24" s="600"/>
      <c r="X24" s="510"/>
      <c r="Y24" s="601"/>
      <c r="Z24" s="673"/>
      <c r="AA24" s="538"/>
      <c r="AB24" s="538"/>
      <c r="AC24" s="538"/>
    </row>
    <row r="25" spans="1:29" s="504" customFormat="1" ht="27" customHeight="1">
      <c r="A25" s="509" t="s">
        <v>403</v>
      </c>
      <c r="B25" s="718" t="s">
        <v>148</v>
      </c>
      <c r="C25" s="697"/>
      <c r="D25" s="521" t="s">
        <v>324</v>
      </c>
      <c r="E25" s="521"/>
      <c r="F25" s="692"/>
      <c r="G25" s="684">
        <v>1.5</v>
      </c>
      <c r="H25" s="691">
        <v>45</v>
      </c>
      <c r="I25" s="499">
        <f>J25+K25+L25</f>
        <v>18</v>
      </c>
      <c r="J25" s="521">
        <v>18</v>
      </c>
      <c r="K25" s="521"/>
      <c r="L25" s="521"/>
      <c r="M25" s="690">
        <f>H25-I25</f>
        <v>27</v>
      </c>
      <c r="N25" s="697"/>
      <c r="O25" s="520"/>
      <c r="P25" s="698"/>
      <c r="Q25" s="691"/>
      <c r="R25" s="538"/>
      <c r="S25" s="521">
        <v>2</v>
      </c>
      <c r="T25" s="691"/>
      <c r="U25" s="521"/>
      <c r="V25" s="692"/>
      <c r="W25" s="600"/>
      <c r="X25" s="510"/>
      <c r="Y25" s="601"/>
      <c r="Z25" s="673"/>
      <c r="AA25" s="538"/>
      <c r="AB25" s="538"/>
      <c r="AC25" s="538"/>
    </row>
    <row r="26" spans="1:29" s="504" customFormat="1" ht="21.75" customHeight="1" thickBot="1">
      <c r="A26" s="728" t="s">
        <v>40</v>
      </c>
      <c r="B26" s="726" t="s">
        <v>46</v>
      </c>
      <c r="C26" s="709"/>
      <c r="D26" s="521" t="s">
        <v>324</v>
      </c>
      <c r="E26" s="676"/>
      <c r="F26" s="715"/>
      <c r="G26" s="687">
        <v>1.5</v>
      </c>
      <c r="H26" s="695">
        <v>45</v>
      </c>
      <c r="I26" s="499">
        <f>J26+K26+L26</f>
        <v>18</v>
      </c>
      <c r="J26" s="677">
        <v>18</v>
      </c>
      <c r="K26" s="677"/>
      <c r="L26" s="677"/>
      <c r="M26" s="690">
        <f>H26-I26</f>
        <v>27</v>
      </c>
      <c r="N26" s="703"/>
      <c r="O26" s="678"/>
      <c r="P26" s="704"/>
      <c r="Q26" s="695"/>
      <c r="R26" s="538"/>
      <c r="S26" s="677">
        <v>2</v>
      </c>
      <c r="T26" s="707"/>
      <c r="U26" s="677"/>
      <c r="V26" s="696"/>
      <c r="W26" s="709"/>
      <c r="X26" s="676"/>
      <c r="Y26" s="679"/>
      <c r="Z26" s="673"/>
      <c r="AA26" s="538"/>
      <c r="AB26" s="538"/>
      <c r="AC26" s="538"/>
    </row>
    <row r="27" spans="1:29" s="504" customFormat="1" ht="21.75" customHeight="1" thickBot="1">
      <c r="A27" s="799"/>
      <c r="B27" s="800"/>
      <c r="C27" s="801"/>
      <c r="D27" s="801"/>
      <c r="E27" s="801"/>
      <c r="F27" s="802"/>
      <c r="G27" s="803"/>
      <c r="H27" s="803"/>
      <c r="I27" s="803"/>
      <c r="J27" s="803"/>
      <c r="K27" s="803"/>
      <c r="L27" s="803"/>
      <c r="M27" s="803"/>
      <c r="N27" s="804"/>
      <c r="O27" s="804"/>
      <c r="P27" s="804"/>
      <c r="Q27" s="803"/>
      <c r="R27" s="803"/>
      <c r="S27" s="805"/>
      <c r="T27" s="805"/>
      <c r="U27" s="803"/>
      <c r="V27" s="803"/>
      <c r="W27" s="801"/>
      <c r="X27" s="801"/>
      <c r="Y27" s="801"/>
      <c r="Z27" s="673"/>
      <c r="AA27" s="538"/>
      <c r="AB27" s="538"/>
      <c r="AC27" s="538"/>
    </row>
    <row r="28" spans="1:29" s="17" customFormat="1" ht="15.75">
      <c r="A28" s="1882" t="s">
        <v>431</v>
      </c>
      <c r="B28" s="1882"/>
      <c r="C28" s="1882"/>
      <c r="D28" s="1882"/>
      <c r="E28" s="1882"/>
      <c r="F28" s="1882"/>
      <c r="G28" s="1882"/>
      <c r="H28" s="1882"/>
      <c r="I28" s="1882"/>
      <c r="J28" s="1882"/>
      <c r="K28" s="1882"/>
      <c r="L28" s="1882"/>
      <c r="M28" s="1882"/>
      <c r="N28" s="1882"/>
      <c r="O28" s="1882"/>
      <c r="P28" s="1882"/>
      <c r="Q28" s="1882"/>
      <c r="R28" s="1882"/>
      <c r="S28" s="1882"/>
      <c r="T28" s="1882"/>
      <c r="U28" s="1882"/>
      <c r="V28" s="1882"/>
      <c r="W28" s="1882"/>
      <c r="X28" s="1882"/>
      <c r="Y28" s="1883"/>
      <c r="Z28" s="358"/>
      <c r="AA28" s="358"/>
      <c r="AB28" s="358"/>
      <c r="AC28" s="358"/>
    </row>
    <row r="29" spans="1:29" s="519" customFormat="1" ht="31.5" customHeight="1">
      <c r="A29" s="511" t="s">
        <v>27</v>
      </c>
      <c r="B29" s="722" t="s">
        <v>305</v>
      </c>
      <c r="C29" s="512"/>
      <c r="D29" s="513">
        <v>5</v>
      </c>
      <c r="E29" s="513"/>
      <c r="F29" s="514"/>
      <c r="G29" s="515">
        <v>2</v>
      </c>
      <c r="H29" s="1010">
        <f>G29*30</f>
        <v>60</v>
      </c>
      <c r="I29" s="670">
        <f>J29+K29+L29</f>
        <v>22</v>
      </c>
      <c r="J29" s="521">
        <v>15</v>
      </c>
      <c r="K29" s="521"/>
      <c r="L29" s="521">
        <v>7</v>
      </c>
      <c r="M29" s="690">
        <f>H29-I29</f>
        <v>38</v>
      </c>
      <c r="N29" s="512"/>
      <c r="O29" s="513"/>
      <c r="P29" s="514"/>
      <c r="Q29" s="517"/>
      <c r="R29" s="481"/>
      <c r="S29" s="516"/>
      <c r="T29" s="691">
        <v>1.5</v>
      </c>
      <c r="U29" s="518"/>
      <c r="V29" s="516"/>
      <c r="W29" s="708"/>
      <c r="X29" s="482"/>
      <c r="Y29" s="675"/>
      <c r="Z29" s="674"/>
      <c r="AA29" s="539"/>
      <c r="AB29" s="539"/>
      <c r="AC29" s="539"/>
    </row>
    <row r="30" spans="1:29" s="504" customFormat="1" ht="21.75" customHeight="1">
      <c r="A30" s="511" t="s">
        <v>209</v>
      </c>
      <c r="B30" s="724" t="s">
        <v>312</v>
      </c>
      <c r="C30" s="701"/>
      <c r="D30" s="481">
        <v>5</v>
      </c>
      <c r="E30" s="481"/>
      <c r="F30" s="713"/>
      <c r="G30" s="686">
        <v>2</v>
      </c>
      <c r="H30" s="517">
        <v>45</v>
      </c>
      <c r="I30" s="499">
        <f>J30+K30+L30</f>
        <v>22</v>
      </c>
      <c r="J30" s="521">
        <v>15</v>
      </c>
      <c r="K30" s="521"/>
      <c r="L30" s="521">
        <v>7</v>
      </c>
      <c r="M30" s="690">
        <f>H30-I30</f>
        <v>23</v>
      </c>
      <c r="N30" s="701"/>
      <c r="O30" s="480"/>
      <c r="P30" s="702"/>
      <c r="Q30" s="517"/>
      <c r="R30" s="481"/>
      <c r="S30" s="516"/>
      <c r="T30" s="691">
        <v>1.5</v>
      </c>
      <c r="U30" s="481"/>
      <c r="V30" s="516"/>
      <c r="W30" s="708"/>
      <c r="X30" s="482"/>
      <c r="Y30" s="675"/>
      <c r="Z30" s="673"/>
      <c r="AA30" s="538"/>
      <c r="AB30" s="538"/>
      <c r="AC30" s="538"/>
    </row>
    <row r="31" spans="1:29" s="504" customFormat="1" ht="21.75" customHeight="1">
      <c r="A31" s="509" t="s">
        <v>403</v>
      </c>
      <c r="B31" s="723" t="s">
        <v>306</v>
      </c>
      <c r="C31" s="697"/>
      <c r="D31" s="521">
        <v>5</v>
      </c>
      <c r="E31" s="521"/>
      <c r="F31" s="692"/>
      <c r="G31" s="684">
        <v>2</v>
      </c>
      <c r="H31" s="691">
        <v>45</v>
      </c>
      <c r="I31" s="499">
        <f>J31+K31+L31</f>
        <v>22</v>
      </c>
      <c r="J31" s="521">
        <v>15</v>
      </c>
      <c r="K31" s="521"/>
      <c r="L31" s="521">
        <v>7</v>
      </c>
      <c r="M31" s="690">
        <f>H31-I31</f>
        <v>23</v>
      </c>
      <c r="N31" s="697"/>
      <c r="O31" s="520"/>
      <c r="P31" s="698"/>
      <c r="Q31" s="691"/>
      <c r="R31" s="521"/>
      <c r="S31" s="692"/>
      <c r="T31" s="691">
        <v>1.5</v>
      </c>
      <c r="U31" s="671"/>
      <c r="V31" s="700"/>
      <c r="W31" s="600"/>
      <c r="X31" s="510"/>
      <c r="Y31" s="601"/>
      <c r="Z31" s="673"/>
      <c r="AA31" s="538"/>
      <c r="AB31" s="538"/>
      <c r="AC31" s="538"/>
    </row>
    <row r="32" spans="1:29" s="504" customFormat="1" ht="21.75" customHeight="1" thickBot="1">
      <c r="A32" s="988"/>
      <c r="B32" s="989"/>
      <c r="C32" s="990"/>
      <c r="D32" s="991"/>
      <c r="E32" s="991"/>
      <c r="F32" s="991"/>
      <c r="G32" s="991"/>
      <c r="H32" s="991"/>
      <c r="I32" s="992"/>
      <c r="J32" s="991"/>
      <c r="K32" s="991"/>
      <c r="L32" s="991"/>
      <c r="M32" s="992"/>
      <c r="N32" s="990"/>
      <c r="O32" s="990"/>
      <c r="P32" s="990"/>
      <c r="Q32" s="991"/>
      <c r="R32" s="991"/>
      <c r="S32" s="991"/>
      <c r="T32" s="991"/>
      <c r="U32" s="993"/>
      <c r="V32" s="993"/>
      <c r="W32" s="994"/>
      <c r="X32" s="994"/>
      <c r="Y32" s="994"/>
      <c r="Z32" s="673"/>
      <c r="AA32" s="538"/>
      <c r="AB32" s="538"/>
      <c r="AC32" s="538"/>
    </row>
    <row r="33" spans="1:29" s="504" customFormat="1" ht="21.75" customHeight="1">
      <c r="A33" s="1882" t="s">
        <v>432</v>
      </c>
      <c r="B33" s="1882"/>
      <c r="C33" s="1882"/>
      <c r="D33" s="1882"/>
      <c r="E33" s="1882"/>
      <c r="F33" s="1882"/>
      <c r="G33" s="1882"/>
      <c r="H33" s="1882"/>
      <c r="I33" s="1882"/>
      <c r="J33" s="1882"/>
      <c r="K33" s="1882"/>
      <c r="L33" s="1882"/>
      <c r="M33" s="1882"/>
      <c r="N33" s="1882"/>
      <c r="O33" s="1882"/>
      <c r="P33" s="1882"/>
      <c r="Q33" s="1882"/>
      <c r="R33" s="1882"/>
      <c r="S33" s="1882"/>
      <c r="T33" s="1882"/>
      <c r="U33" s="1882"/>
      <c r="V33" s="1882"/>
      <c r="W33" s="1882"/>
      <c r="X33" s="1882"/>
      <c r="Y33" s="1883"/>
      <c r="Z33" s="673"/>
      <c r="AA33" s="538"/>
      <c r="AB33" s="538"/>
      <c r="AC33" s="538"/>
    </row>
    <row r="34" spans="1:29" s="504" customFormat="1" ht="21.75" customHeight="1">
      <c r="A34" s="511" t="s">
        <v>27</v>
      </c>
      <c r="B34" s="1011" t="s">
        <v>441</v>
      </c>
      <c r="C34" s="512"/>
      <c r="D34" s="513">
        <v>5</v>
      </c>
      <c r="E34" s="513"/>
      <c r="F34" s="514"/>
      <c r="G34" s="515">
        <v>2</v>
      </c>
      <c r="H34" s="694">
        <f>G34*30</f>
        <v>60</v>
      </c>
      <c r="I34" s="499">
        <f>J34+K34+L34</f>
        <v>22</v>
      </c>
      <c r="J34" s="521">
        <v>15</v>
      </c>
      <c r="K34" s="521"/>
      <c r="L34" s="521">
        <v>7</v>
      </c>
      <c r="M34" s="690">
        <f>H34-I34</f>
        <v>38</v>
      </c>
      <c r="N34" s="512"/>
      <c r="O34" s="513"/>
      <c r="P34" s="514"/>
      <c r="Q34" s="517"/>
      <c r="R34" s="481"/>
      <c r="S34" s="516"/>
      <c r="T34" s="691">
        <v>1.5</v>
      </c>
      <c r="U34" s="518"/>
      <c r="V34" s="516"/>
      <c r="W34" s="708"/>
      <c r="X34" s="482"/>
      <c r="Y34" s="675"/>
      <c r="Z34" s="673"/>
      <c r="AA34" s="538"/>
      <c r="AB34" s="538"/>
      <c r="AC34" s="538"/>
    </row>
    <row r="35" spans="1:29" s="504" customFormat="1" ht="21.75" customHeight="1">
      <c r="A35" s="511" t="s">
        <v>209</v>
      </c>
      <c r="B35" s="1011" t="s">
        <v>442</v>
      </c>
      <c r="C35" s="701"/>
      <c r="D35" s="481">
        <v>5</v>
      </c>
      <c r="E35" s="481"/>
      <c r="F35" s="713"/>
      <c r="G35" s="686">
        <v>2</v>
      </c>
      <c r="H35" s="517">
        <v>45</v>
      </c>
      <c r="I35" s="499">
        <f>J35+K35+L35</f>
        <v>22</v>
      </c>
      <c r="J35" s="521">
        <v>15</v>
      </c>
      <c r="K35" s="521"/>
      <c r="L35" s="521">
        <v>7</v>
      </c>
      <c r="M35" s="690">
        <f>H35-I35</f>
        <v>23</v>
      </c>
      <c r="N35" s="701"/>
      <c r="O35" s="480"/>
      <c r="P35" s="702"/>
      <c r="Q35" s="517"/>
      <c r="R35" s="481"/>
      <c r="S35" s="516"/>
      <c r="T35" s="691">
        <v>1.5</v>
      </c>
      <c r="U35" s="481"/>
      <c r="V35" s="516"/>
      <c r="W35" s="708"/>
      <c r="X35" s="482"/>
      <c r="Y35" s="675"/>
      <c r="Z35" s="673"/>
      <c r="AA35" s="538"/>
      <c r="AB35" s="538"/>
      <c r="AC35" s="538"/>
    </row>
    <row r="36" spans="1:29" s="17" customFormat="1" ht="15.75">
      <c r="A36" s="509" t="s">
        <v>403</v>
      </c>
      <c r="B36" s="1011" t="s">
        <v>443</v>
      </c>
      <c r="C36" s="697"/>
      <c r="D36" s="521">
        <v>5</v>
      </c>
      <c r="E36" s="521"/>
      <c r="F36" s="692"/>
      <c r="G36" s="684">
        <v>2</v>
      </c>
      <c r="H36" s="691">
        <v>45</v>
      </c>
      <c r="I36" s="499">
        <f>J36+K36+L36</f>
        <v>22</v>
      </c>
      <c r="J36" s="521">
        <v>15</v>
      </c>
      <c r="K36" s="521"/>
      <c r="L36" s="521">
        <v>7</v>
      </c>
      <c r="M36" s="690">
        <f>H36-I36</f>
        <v>23</v>
      </c>
      <c r="N36" s="697"/>
      <c r="O36" s="520"/>
      <c r="P36" s="698"/>
      <c r="Q36" s="691"/>
      <c r="R36" s="521"/>
      <c r="S36" s="692"/>
      <c r="T36" s="691">
        <v>1.5</v>
      </c>
      <c r="U36" s="671"/>
      <c r="V36" s="700"/>
      <c r="W36" s="600"/>
      <c r="X36" s="510"/>
      <c r="Y36" s="601"/>
      <c r="Z36" s="358"/>
      <c r="AA36" s="358"/>
      <c r="AB36" s="358"/>
      <c r="AC36" s="358"/>
    </row>
    <row r="37" spans="1:29" s="17" customFormat="1" ht="15.75">
      <c r="A37" s="1884" t="s">
        <v>433</v>
      </c>
      <c r="B37" s="1884"/>
      <c r="C37" s="1884"/>
      <c r="D37" s="1884"/>
      <c r="E37" s="1884"/>
      <c r="F37" s="1884"/>
      <c r="G37" s="1884"/>
      <c r="H37" s="1884"/>
      <c r="I37" s="1884"/>
      <c r="J37" s="1884"/>
      <c r="K37" s="1884"/>
      <c r="L37" s="1884"/>
      <c r="M37" s="1884"/>
      <c r="N37" s="1884"/>
      <c r="O37" s="1884"/>
      <c r="P37" s="1884"/>
      <c r="Q37" s="1884"/>
      <c r="R37" s="1884"/>
      <c r="S37" s="1884"/>
      <c r="T37" s="1884"/>
      <c r="U37" s="1884"/>
      <c r="V37" s="1884"/>
      <c r="W37" s="1884"/>
      <c r="X37" s="1884"/>
      <c r="Y37" s="1884"/>
      <c r="Z37" s="358"/>
      <c r="AA37" s="358"/>
      <c r="AB37" s="358"/>
      <c r="AC37" s="358"/>
    </row>
    <row r="38" spans="1:29" s="504" customFormat="1" ht="27" customHeight="1">
      <c r="A38" s="851" t="s">
        <v>27</v>
      </c>
      <c r="B38" s="953" t="s">
        <v>296</v>
      </c>
      <c r="C38" s="954"/>
      <c r="D38" s="955" t="s">
        <v>325</v>
      </c>
      <c r="E38" s="955"/>
      <c r="F38" s="956"/>
      <c r="G38" s="957">
        <v>1.5</v>
      </c>
      <c r="H38" s="958">
        <v>45</v>
      </c>
      <c r="I38" s="499">
        <f>J38+K38+L38</f>
        <v>18</v>
      </c>
      <c r="J38" s="955">
        <v>18</v>
      </c>
      <c r="K38" s="955"/>
      <c r="L38" s="955"/>
      <c r="M38" s="500">
        <f>H38-I38</f>
        <v>27</v>
      </c>
      <c r="N38" s="954"/>
      <c r="O38" s="959"/>
      <c r="P38" s="960"/>
      <c r="Q38" s="958"/>
      <c r="R38" s="955"/>
      <c r="S38" s="961"/>
      <c r="T38" s="962"/>
      <c r="U38" s="955">
        <v>2</v>
      </c>
      <c r="V38" s="963"/>
      <c r="W38" s="496"/>
      <c r="X38" s="501"/>
      <c r="Y38" s="502"/>
      <c r="Z38" s="673"/>
      <c r="AA38" s="538"/>
      <c r="AB38" s="538"/>
      <c r="AC38" s="538"/>
    </row>
    <row r="39" spans="1:29" s="504" customFormat="1" ht="25.5" customHeight="1">
      <c r="A39" s="509" t="s">
        <v>209</v>
      </c>
      <c r="B39" s="723" t="s">
        <v>45</v>
      </c>
      <c r="C39" s="697"/>
      <c r="D39" s="521" t="s">
        <v>325</v>
      </c>
      <c r="E39" s="521"/>
      <c r="F39" s="692"/>
      <c r="G39" s="684">
        <v>1.5</v>
      </c>
      <c r="H39" s="691">
        <v>45</v>
      </c>
      <c r="I39" s="499">
        <f>J39+K39+L39</f>
        <v>18</v>
      </c>
      <c r="J39" s="521">
        <v>18</v>
      </c>
      <c r="K39" s="521"/>
      <c r="L39" s="521"/>
      <c r="M39" s="690">
        <f>H39-I39</f>
        <v>27</v>
      </c>
      <c r="N39" s="697"/>
      <c r="O39" s="520"/>
      <c r="P39" s="698"/>
      <c r="Q39" s="691"/>
      <c r="R39" s="521"/>
      <c r="S39" s="692"/>
      <c r="T39" s="691"/>
      <c r="U39" s="521">
        <v>2</v>
      </c>
      <c r="V39" s="692"/>
      <c r="W39" s="600"/>
      <c r="X39" s="510"/>
      <c r="Y39" s="601"/>
      <c r="Z39" s="673"/>
      <c r="AA39" s="538"/>
      <c r="AB39" s="538"/>
      <c r="AC39" s="538"/>
    </row>
    <row r="40" spans="1:29" s="17" customFormat="1" ht="15.75">
      <c r="A40" s="13"/>
      <c r="B40" s="14"/>
      <c r="C40" s="15"/>
      <c r="D40" s="16"/>
      <c r="E40" s="16"/>
      <c r="F40" s="15"/>
      <c r="G40" s="15"/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358"/>
      <c r="AA40" s="358"/>
      <c r="AB40" s="358"/>
      <c r="AC40" s="358"/>
    </row>
    <row r="41" spans="1:29" s="17" customFormat="1" ht="15.75">
      <c r="A41" s="1884" t="s">
        <v>434</v>
      </c>
      <c r="B41" s="1884"/>
      <c r="C41" s="1884"/>
      <c r="D41" s="1884"/>
      <c r="E41" s="1884"/>
      <c r="F41" s="1884"/>
      <c r="G41" s="1884"/>
      <c r="H41" s="1884"/>
      <c r="I41" s="1884"/>
      <c r="J41" s="1884"/>
      <c r="K41" s="1884"/>
      <c r="L41" s="1884"/>
      <c r="M41" s="1884"/>
      <c r="N41" s="1884"/>
      <c r="O41" s="1884"/>
      <c r="P41" s="1884"/>
      <c r="Q41" s="1884"/>
      <c r="R41" s="1884"/>
      <c r="S41" s="1884"/>
      <c r="T41" s="1884"/>
      <c r="U41" s="1884"/>
      <c r="V41" s="1884"/>
      <c r="W41" s="1884"/>
      <c r="X41" s="1884"/>
      <c r="Y41" s="1884"/>
      <c r="Z41" s="358"/>
      <c r="AA41" s="358"/>
      <c r="AB41" s="358"/>
      <c r="AC41" s="358"/>
    </row>
    <row r="42" spans="1:29" s="504" customFormat="1" ht="27" customHeight="1">
      <c r="A42" s="851" t="s">
        <v>27</v>
      </c>
      <c r="B42" s="953" t="s">
        <v>304</v>
      </c>
      <c r="C42" s="954"/>
      <c r="D42" s="955" t="s">
        <v>326</v>
      </c>
      <c r="E42" s="955"/>
      <c r="F42" s="965"/>
      <c r="G42" s="957">
        <v>1.5</v>
      </c>
      <c r="H42" s="958">
        <v>45</v>
      </c>
      <c r="I42" s="499">
        <f>J42+K42+L42</f>
        <v>18</v>
      </c>
      <c r="J42" s="955">
        <v>18</v>
      </c>
      <c r="K42" s="955"/>
      <c r="L42" s="955"/>
      <c r="M42" s="500">
        <f>H42-I42</f>
        <v>27</v>
      </c>
      <c r="N42" s="954"/>
      <c r="O42" s="959"/>
      <c r="P42" s="960"/>
      <c r="Q42" s="958"/>
      <c r="R42" s="955"/>
      <c r="S42" s="963"/>
      <c r="T42" s="958"/>
      <c r="U42" s="955"/>
      <c r="V42" s="963">
        <v>2</v>
      </c>
      <c r="W42" s="496"/>
      <c r="X42" s="501"/>
      <c r="Y42" s="502"/>
      <c r="Z42" s="673"/>
      <c r="AA42" s="538"/>
      <c r="AB42" s="538"/>
      <c r="AC42" s="538"/>
    </row>
    <row r="43" spans="1:29" s="504" customFormat="1" ht="21.75" customHeight="1">
      <c r="A43" s="509" t="s">
        <v>209</v>
      </c>
      <c r="B43" s="723" t="s">
        <v>310</v>
      </c>
      <c r="C43" s="697"/>
      <c r="D43" s="521" t="s">
        <v>326</v>
      </c>
      <c r="E43" s="521"/>
      <c r="F43" s="711"/>
      <c r="G43" s="684">
        <v>1.5</v>
      </c>
      <c r="H43" s="691">
        <v>45</v>
      </c>
      <c r="I43" s="499">
        <f>J43+K43+L43</f>
        <v>18</v>
      </c>
      <c r="J43" s="521">
        <v>9</v>
      </c>
      <c r="K43" s="521"/>
      <c r="L43" s="521">
        <v>9</v>
      </c>
      <c r="M43" s="690">
        <f>H43-I43</f>
        <v>27</v>
      </c>
      <c r="N43" s="697"/>
      <c r="O43" s="520"/>
      <c r="P43" s="698"/>
      <c r="Q43" s="691"/>
      <c r="R43" s="521"/>
      <c r="S43" s="692"/>
      <c r="T43" s="691"/>
      <c r="U43" s="521"/>
      <c r="V43" s="692">
        <v>2</v>
      </c>
      <c r="W43" s="600"/>
      <c r="X43" s="510"/>
      <c r="Y43" s="601"/>
      <c r="Z43" s="673"/>
      <c r="AA43" s="538"/>
      <c r="AB43" s="538"/>
      <c r="AC43" s="538"/>
    </row>
    <row r="44" spans="1:29" s="504" customFormat="1" ht="21.75" customHeight="1">
      <c r="A44" s="727" t="s">
        <v>403</v>
      </c>
      <c r="B44" s="725" t="s">
        <v>87</v>
      </c>
      <c r="C44" s="708"/>
      <c r="D44" s="482" t="s">
        <v>326</v>
      </c>
      <c r="E44" s="482"/>
      <c r="F44" s="714"/>
      <c r="G44" s="686">
        <v>1.5</v>
      </c>
      <c r="H44" s="517">
        <v>45</v>
      </c>
      <c r="I44" s="499">
        <f>J44+K44+L44</f>
        <v>18</v>
      </c>
      <c r="J44" s="481">
        <v>9</v>
      </c>
      <c r="K44" s="481"/>
      <c r="L44" s="481">
        <v>9</v>
      </c>
      <c r="M44" s="690">
        <f>H44-I44</f>
        <v>27</v>
      </c>
      <c r="N44" s="701"/>
      <c r="O44" s="480"/>
      <c r="P44" s="702"/>
      <c r="Q44" s="517"/>
      <c r="R44" s="481"/>
      <c r="S44" s="516"/>
      <c r="T44" s="517"/>
      <c r="U44" s="481"/>
      <c r="V44" s="516">
        <v>2</v>
      </c>
      <c r="W44" s="708"/>
      <c r="X44" s="482"/>
      <c r="Y44" s="675"/>
      <c r="Z44" s="673"/>
      <c r="AA44" s="538"/>
      <c r="AB44" s="538"/>
      <c r="AC44" s="538"/>
    </row>
    <row r="45" spans="1:29" s="17" customFormat="1" ht="15.75">
      <c r="A45" s="13"/>
      <c r="B45" s="797"/>
      <c r="C45" s="15"/>
      <c r="D45" s="16"/>
      <c r="E45" s="16"/>
      <c r="F45" s="15"/>
      <c r="G45" s="15"/>
      <c r="H45" s="1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58"/>
      <c r="AA45" s="358"/>
      <c r="AB45" s="358"/>
      <c r="AC45" s="358"/>
    </row>
    <row r="46" spans="1:25" ht="15.75">
      <c r="A46" s="1884" t="s">
        <v>297</v>
      </c>
      <c r="B46" s="1884"/>
      <c r="C46" s="1884"/>
      <c r="D46" s="1884"/>
      <c r="E46" s="1884"/>
      <c r="F46" s="1884"/>
      <c r="G46" s="1884"/>
      <c r="H46" s="1884"/>
      <c r="I46" s="1884"/>
      <c r="J46" s="1884"/>
      <c r="K46" s="1884"/>
      <c r="L46" s="1884"/>
      <c r="M46" s="1884"/>
      <c r="N46" s="1884"/>
      <c r="O46" s="1884"/>
      <c r="P46" s="1884"/>
      <c r="Q46" s="1884"/>
      <c r="R46" s="1884"/>
      <c r="S46" s="1884"/>
      <c r="T46" s="1884"/>
      <c r="U46" s="1884"/>
      <c r="V46" s="1884"/>
      <c r="W46" s="1884"/>
      <c r="X46" s="1884"/>
      <c r="Y46" s="1884"/>
    </row>
    <row r="47" spans="1:29" s="504" customFormat="1" ht="27" customHeight="1">
      <c r="A47" s="509" t="s">
        <v>27</v>
      </c>
      <c r="B47" s="720" t="s">
        <v>297</v>
      </c>
      <c r="C47" s="699"/>
      <c r="D47" s="521"/>
      <c r="E47" s="521"/>
      <c r="F47" s="700"/>
      <c r="G47" s="685">
        <f>G48+G49+G50+G51+G52+G53</f>
        <v>9.5</v>
      </c>
      <c r="H47" s="685">
        <f>H48+H49+H50+H51+H52+H53</f>
        <v>285</v>
      </c>
      <c r="I47" s="672">
        <f>78+I53</f>
        <v>96</v>
      </c>
      <c r="J47" s="672"/>
      <c r="K47" s="672"/>
      <c r="L47" s="672">
        <f>78+L53</f>
        <v>96</v>
      </c>
      <c r="M47" s="693">
        <f>117+M53</f>
        <v>144</v>
      </c>
      <c r="N47" s="699"/>
      <c r="O47" s="671"/>
      <c r="P47" s="700"/>
      <c r="Q47" s="691"/>
      <c r="R47" s="521"/>
      <c r="S47" s="692"/>
      <c r="T47" s="691"/>
      <c r="U47" s="521"/>
      <c r="V47" s="700"/>
      <c r="W47" s="600"/>
      <c r="X47" s="510"/>
      <c r="Y47" s="601"/>
      <c r="Z47" s="673"/>
      <c r="AA47" s="538"/>
      <c r="AB47" s="538"/>
      <c r="AC47" s="538"/>
    </row>
    <row r="48" spans="1:29" s="504" customFormat="1" ht="27" customHeight="1">
      <c r="A48" s="509" t="s">
        <v>404</v>
      </c>
      <c r="B48" s="721" t="s">
        <v>297</v>
      </c>
      <c r="C48" s="699"/>
      <c r="D48" s="521">
        <v>3</v>
      </c>
      <c r="E48" s="521"/>
      <c r="F48" s="700"/>
      <c r="G48" s="684">
        <v>1.5</v>
      </c>
      <c r="H48" s="691">
        <f aca="true" t="shared" si="0" ref="H48:H53">G48*30</f>
        <v>45</v>
      </c>
      <c r="I48" s="521">
        <v>15</v>
      </c>
      <c r="J48" s="521"/>
      <c r="K48" s="521"/>
      <c r="L48" s="521">
        <v>15</v>
      </c>
      <c r="M48" s="690">
        <f aca="true" t="shared" si="1" ref="M48:M53">H48-I48</f>
        <v>30</v>
      </c>
      <c r="N48" s="699"/>
      <c r="O48" s="671"/>
      <c r="P48" s="700"/>
      <c r="Q48" s="691">
        <v>1</v>
      </c>
      <c r="R48" s="521"/>
      <c r="S48" s="692"/>
      <c r="T48" s="691"/>
      <c r="U48" s="521"/>
      <c r="V48" s="692"/>
      <c r="W48" s="600"/>
      <c r="X48" s="510"/>
      <c r="Y48" s="601"/>
      <c r="Z48" s="673"/>
      <c r="AA48" s="538"/>
      <c r="AB48" s="538"/>
      <c r="AC48" s="538"/>
    </row>
    <row r="49" spans="1:29" s="504" customFormat="1" ht="27" customHeight="1">
      <c r="A49" s="509" t="s">
        <v>405</v>
      </c>
      <c r="B49" s="721" t="s">
        <v>297</v>
      </c>
      <c r="C49" s="699"/>
      <c r="D49" s="521"/>
      <c r="E49" s="521"/>
      <c r="F49" s="700"/>
      <c r="G49" s="684">
        <v>1.5</v>
      </c>
      <c r="H49" s="691">
        <f t="shared" si="0"/>
        <v>45</v>
      </c>
      <c r="I49" s="521">
        <v>18</v>
      </c>
      <c r="J49" s="521"/>
      <c r="K49" s="521"/>
      <c r="L49" s="521">
        <v>18</v>
      </c>
      <c r="M49" s="690">
        <f t="shared" si="1"/>
        <v>27</v>
      </c>
      <c r="N49" s="699"/>
      <c r="O49" s="671"/>
      <c r="P49" s="700"/>
      <c r="Q49" s="691"/>
      <c r="R49" s="521">
        <v>2</v>
      </c>
      <c r="S49" s="692"/>
      <c r="T49" s="691"/>
      <c r="U49" s="521"/>
      <c r="V49" s="692"/>
      <c r="W49" s="600"/>
      <c r="X49" s="510"/>
      <c r="Y49" s="601"/>
      <c r="Z49" s="673"/>
      <c r="AA49" s="538"/>
      <c r="AB49" s="538"/>
      <c r="AC49" s="538"/>
    </row>
    <row r="50" spans="1:29" s="504" customFormat="1" ht="27" customHeight="1">
      <c r="A50" s="509" t="s">
        <v>406</v>
      </c>
      <c r="B50" s="721" t="s">
        <v>297</v>
      </c>
      <c r="C50" s="699"/>
      <c r="D50" s="521" t="s">
        <v>324</v>
      </c>
      <c r="E50" s="521"/>
      <c r="F50" s="700"/>
      <c r="G50" s="684">
        <v>1.5</v>
      </c>
      <c r="H50" s="691">
        <f t="shared" si="0"/>
        <v>45</v>
      </c>
      <c r="I50" s="521">
        <v>18</v>
      </c>
      <c r="J50" s="521"/>
      <c r="K50" s="521"/>
      <c r="L50" s="521">
        <v>18</v>
      </c>
      <c r="M50" s="690">
        <f t="shared" si="1"/>
        <v>27</v>
      </c>
      <c r="N50" s="699"/>
      <c r="O50" s="671"/>
      <c r="P50" s="700"/>
      <c r="Q50" s="691"/>
      <c r="R50" s="521"/>
      <c r="S50" s="692">
        <v>2</v>
      </c>
      <c r="T50" s="691"/>
      <c r="U50" s="521"/>
      <c r="V50" s="692"/>
      <c r="W50" s="600"/>
      <c r="X50" s="510"/>
      <c r="Y50" s="601"/>
      <c r="Z50" s="673"/>
      <c r="AA50" s="538"/>
      <c r="AB50" s="538"/>
      <c r="AC50" s="538"/>
    </row>
    <row r="51" spans="1:29" s="504" customFormat="1" ht="27" customHeight="1">
      <c r="A51" s="509" t="s">
        <v>407</v>
      </c>
      <c r="B51" s="721" t="s">
        <v>297</v>
      </c>
      <c r="C51" s="699"/>
      <c r="D51" s="521">
        <v>5</v>
      </c>
      <c r="E51" s="521"/>
      <c r="F51" s="700"/>
      <c r="G51" s="684">
        <v>2</v>
      </c>
      <c r="H51" s="691">
        <f t="shared" si="0"/>
        <v>60</v>
      </c>
      <c r="I51" s="521">
        <v>23</v>
      </c>
      <c r="J51" s="521"/>
      <c r="K51" s="521"/>
      <c r="L51" s="521">
        <v>23</v>
      </c>
      <c r="M51" s="690">
        <f t="shared" si="1"/>
        <v>37</v>
      </c>
      <c r="N51" s="699"/>
      <c r="O51" s="671"/>
      <c r="P51" s="700"/>
      <c r="Q51" s="691"/>
      <c r="R51" s="521"/>
      <c r="S51" s="692"/>
      <c r="T51" s="691">
        <v>1.5</v>
      </c>
      <c r="U51" s="521"/>
      <c r="V51" s="692"/>
      <c r="W51" s="600"/>
      <c r="X51" s="510"/>
      <c r="Y51" s="601"/>
      <c r="Z51" s="673"/>
      <c r="AA51" s="538"/>
      <c r="AB51" s="538"/>
      <c r="AC51" s="538"/>
    </row>
    <row r="52" spans="1:29" s="504" customFormat="1" ht="27" customHeight="1">
      <c r="A52" s="509" t="s">
        <v>408</v>
      </c>
      <c r="B52" s="721" t="s">
        <v>297</v>
      </c>
      <c r="C52" s="699"/>
      <c r="D52" s="521"/>
      <c r="E52" s="521"/>
      <c r="F52" s="700"/>
      <c r="G52" s="684">
        <v>1.5</v>
      </c>
      <c r="H52" s="691">
        <f t="shared" si="0"/>
        <v>45</v>
      </c>
      <c r="I52" s="521">
        <v>18</v>
      </c>
      <c r="J52" s="521"/>
      <c r="K52" s="521"/>
      <c r="L52" s="521">
        <v>18</v>
      </c>
      <c r="M52" s="690">
        <f t="shared" si="1"/>
        <v>27</v>
      </c>
      <c r="N52" s="699"/>
      <c r="O52" s="671"/>
      <c r="P52" s="700"/>
      <c r="Q52" s="691"/>
      <c r="R52" s="521"/>
      <c r="S52" s="692"/>
      <c r="T52" s="691"/>
      <c r="U52" s="521">
        <v>2</v>
      </c>
      <c r="V52" s="692"/>
      <c r="W52" s="600"/>
      <c r="X52" s="510"/>
      <c r="Y52" s="601"/>
      <c r="Z52" s="673"/>
      <c r="AA52" s="538"/>
      <c r="AB52" s="538"/>
      <c r="AC52" s="538"/>
    </row>
    <row r="53" spans="1:29" s="504" customFormat="1" ht="27" customHeight="1">
      <c r="A53" s="509" t="s">
        <v>409</v>
      </c>
      <c r="B53" s="721" t="s">
        <v>297</v>
      </c>
      <c r="C53" s="699"/>
      <c r="D53" s="521" t="s">
        <v>326</v>
      </c>
      <c r="E53" s="521"/>
      <c r="F53" s="700"/>
      <c r="G53" s="684">
        <v>1.5</v>
      </c>
      <c r="H53" s="691">
        <f t="shared" si="0"/>
        <v>45</v>
      </c>
      <c r="I53" s="521">
        <v>18</v>
      </c>
      <c r="J53" s="521"/>
      <c r="K53" s="521"/>
      <c r="L53" s="521">
        <v>18</v>
      </c>
      <c r="M53" s="690">
        <f t="shared" si="1"/>
        <v>27</v>
      </c>
      <c r="N53" s="699"/>
      <c r="O53" s="671"/>
      <c r="P53" s="700"/>
      <c r="Q53" s="691"/>
      <c r="R53" s="521"/>
      <c r="S53" s="692"/>
      <c r="T53" s="691"/>
      <c r="U53" s="521"/>
      <c r="V53" s="692">
        <v>2</v>
      </c>
      <c r="W53" s="600"/>
      <c r="X53" s="510"/>
      <c r="Y53" s="601"/>
      <c r="Z53" s="673"/>
      <c r="AA53" s="538"/>
      <c r="AB53" s="538"/>
      <c r="AC53" s="538"/>
    </row>
    <row r="56" spans="1:26" ht="15.75" customHeight="1">
      <c r="A56" s="1899" t="s">
        <v>410</v>
      </c>
      <c r="B56" s="1899"/>
      <c r="C56" s="1899"/>
      <c r="D56" s="1899"/>
      <c r="E56" s="1899"/>
      <c r="F56" s="1899"/>
      <c r="G56" s="1899"/>
      <c r="H56" s="1899"/>
      <c r="I56" s="1899"/>
      <c r="J56" s="1899"/>
      <c r="K56" s="1899"/>
      <c r="L56" s="1899"/>
      <c r="M56" s="1899"/>
      <c r="N56" s="1899"/>
      <c r="O56" s="1899"/>
      <c r="P56" s="1899"/>
      <c r="Q56" s="1899"/>
      <c r="R56" s="1899"/>
      <c r="S56" s="1899"/>
      <c r="T56" s="1899"/>
      <c r="U56" s="1899"/>
      <c r="V56" s="1899"/>
      <c r="W56" s="1899"/>
      <c r="X56" s="1899"/>
      <c r="Y56" s="1899"/>
      <c r="Z56" s="966"/>
    </row>
    <row r="57" spans="1:26" ht="15.75" customHeight="1">
      <c r="A57" s="1884" t="s">
        <v>435</v>
      </c>
      <c r="B57" s="1884"/>
      <c r="C57" s="1884"/>
      <c r="D57" s="1884"/>
      <c r="E57" s="1884"/>
      <c r="F57" s="1884"/>
      <c r="G57" s="1884"/>
      <c r="H57" s="1884"/>
      <c r="I57" s="1884"/>
      <c r="J57" s="1884"/>
      <c r="K57" s="1884"/>
      <c r="L57" s="1884"/>
      <c r="M57" s="1884"/>
      <c r="N57" s="1884"/>
      <c r="O57" s="1884"/>
      <c r="P57" s="1884"/>
      <c r="Q57" s="1884"/>
      <c r="R57" s="1884"/>
      <c r="S57" s="1884"/>
      <c r="T57" s="1884"/>
      <c r="U57" s="1884"/>
      <c r="V57" s="1884"/>
      <c r="W57" s="1884"/>
      <c r="X57" s="1884"/>
      <c r="Y57" s="1884"/>
      <c r="Z57" s="966"/>
    </row>
    <row r="58" spans="1:26" ht="15.75" customHeight="1">
      <c r="A58" s="837"/>
      <c r="B58" s="834" t="s">
        <v>411</v>
      </c>
      <c r="C58" s="812">
        <v>5</v>
      </c>
      <c r="D58" s="793"/>
      <c r="E58" s="793"/>
      <c r="F58" s="793"/>
      <c r="G58" s="812">
        <v>4</v>
      </c>
      <c r="H58" s="884">
        <f>G58*30</f>
        <v>120</v>
      </c>
      <c r="I58" s="523">
        <f>J58+K58+L58</f>
        <v>45</v>
      </c>
      <c r="J58" s="812">
        <v>30</v>
      </c>
      <c r="K58" s="793"/>
      <c r="L58" s="812">
        <v>15</v>
      </c>
      <c r="M58" s="523">
        <f>H58-I58</f>
        <v>75</v>
      </c>
      <c r="N58" s="793"/>
      <c r="O58" s="812"/>
      <c r="P58" s="793"/>
      <c r="Q58" s="793"/>
      <c r="R58" s="793"/>
      <c r="S58" s="793"/>
      <c r="T58" s="812">
        <v>3</v>
      </c>
      <c r="U58" s="793"/>
      <c r="V58" s="793"/>
      <c r="W58" s="793"/>
      <c r="X58" s="793"/>
      <c r="Y58" s="793"/>
      <c r="Z58" s="966"/>
    </row>
    <row r="59" spans="1:26" ht="15.75" customHeight="1">
      <c r="A59" s="837"/>
      <c r="B59" s="834" t="s">
        <v>412</v>
      </c>
      <c r="C59" s="812">
        <v>5</v>
      </c>
      <c r="D59" s="793"/>
      <c r="E59" s="793"/>
      <c r="F59" s="793"/>
      <c r="G59" s="812">
        <v>4</v>
      </c>
      <c r="H59" s="884">
        <f>G59*30</f>
        <v>120</v>
      </c>
      <c r="I59" s="523">
        <f>J59+K59+L59</f>
        <v>45</v>
      </c>
      <c r="J59" s="812">
        <v>30</v>
      </c>
      <c r="K59" s="793"/>
      <c r="L59" s="812">
        <v>15</v>
      </c>
      <c r="M59" s="523">
        <f>H59-I59</f>
        <v>75</v>
      </c>
      <c r="N59" s="793"/>
      <c r="O59" s="812"/>
      <c r="P59" s="793"/>
      <c r="Q59" s="793"/>
      <c r="R59" s="793"/>
      <c r="S59" s="793"/>
      <c r="T59" s="812">
        <v>3</v>
      </c>
      <c r="U59" s="793"/>
      <c r="V59" s="793"/>
      <c r="W59" s="793"/>
      <c r="X59" s="793"/>
      <c r="Y59" s="793"/>
      <c r="Z59" s="966"/>
    </row>
    <row r="60" spans="1:26" ht="15.75" customHeight="1">
      <c r="A60" s="837"/>
      <c r="B60" s="834"/>
      <c r="C60" s="967"/>
      <c r="D60" s="968"/>
      <c r="E60" s="968"/>
      <c r="F60" s="967"/>
      <c r="G60" s="967"/>
      <c r="H60" s="967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966"/>
    </row>
    <row r="61" spans="1:26" ht="15.75" customHeight="1">
      <c r="A61" s="1884" t="s">
        <v>436</v>
      </c>
      <c r="B61" s="1884"/>
      <c r="C61" s="1884"/>
      <c r="D61" s="1884"/>
      <c r="E61" s="1884"/>
      <c r="F61" s="1884"/>
      <c r="G61" s="1884"/>
      <c r="H61" s="1884"/>
      <c r="I61" s="1884"/>
      <c r="J61" s="1884"/>
      <c r="K61" s="1884"/>
      <c r="L61" s="1884"/>
      <c r="M61" s="1884"/>
      <c r="N61" s="1884"/>
      <c r="O61" s="1884"/>
      <c r="P61" s="1884"/>
      <c r="Q61" s="1884"/>
      <c r="R61" s="1884"/>
      <c r="S61" s="1884"/>
      <c r="T61" s="1884"/>
      <c r="U61" s="1884"/>
      <c r="V61" s="1884"/>
      <c r="W61" s="1884"/>
      <c r="X61" s="1884"/>
      <c r="Y61" s="1884"/>
      <c r="Z61" s="966"/>
    </row>
    <row r="62" spans="1:26" ht="15.75" customHeight="1">
      <c r="A62" s="837"/>
      <c r="B62" s="834" t="s">
        <v>411</v>
      </c>
      <c r="C62" s="793"/>
      <c r="D62" s="793" t="s">
        <v>325</v>
      </c>
      <c r="E62" s="793"/>
      <c r="F62" s="793"/>
      <c r="G62" s="812">
        <v>3</v>
      </c>
      <c r="H62" s="884">
        <f>G62*30</f>
        <v>90</v>
      </c>
      <c r="I62" s="523">
        <f>J62+K62+L62</f>
        <v>30</v>
      </c>
      <c r="J62" s="812">
        <v>20</v>
      </c>
      <c r="K62" s="793"/>
      <c r="L62" s="812">
        <v>10</v>
      </c>
      <c r="M62" s="523">
        <f>H62-I62</f>
        <v>60</v>
      </c>
      <c r="N62" s="793"/>
      <c r="O62" s="793"/>
      <c r="P62" s="812"/>
      <c r="Q62" s="793"/>
      <c r="R62" s="793"/>
      <c r="S62" s="793"/>
      <c r="T62" s="793"/>
      <c r="U62" s="812">
        <v>3</v>
      </c>
      <c r="V62" s="793"/>
      <c r="W62" s="793"/>
      <c r="X62" s="793"/>
      <c r="Y62" s="793"/>
      <c r="Z62" s="966"/>
    </row>
    <row r="63" spans="1:26" ht="15.75" customHeight="1">
      <c r="A63" s="837"/>
      <c r="B63" s="834" t="s">
        <v>412</v>
      </c>
      <c r="C63" s="793"/>
      <c r="D63" s="793" t="s">
        <v>325</v>
      </c>
      <c r="E63" s="793"/>
      <c r="F63" s="793"/>
      <c r="G63" s="812">
        <v>3</v>
      </c>
      <c r="H63" s="884">
        <f>G63*30</f>
        <v>90</v>
      </c>
      <c r="I63" s="523">
        <f>J63+K63+L63</f>
        <v>30</v>
      </c>
      <c r="J63" s="812">
        <v>20</v>
      </c>
      <c r="K63" s="793"/>
      <c r="L63" s="812">
        <v>10</v>
      </c>
      <c r="M63" s="523">
        <f>H63-I63</f>
        <v>60</v>
      </c>
      <c r="N63" s="793"/>
      <c r="O63" s="793"/>
      <c r="P63" s="812"/>
      <c r="Q63" s="793"/>
      <c r="R63" s="793"/>
      <c r="S63" s="793"/>
      <c r="T63" s="793"/>
      <c r="U63" s="812">
        <v>3</v>
      </c>
      <c r="V63" s="793"/>
      <c r="W63" s="793"/>
      <c r="X63" s="793"/>
      <c r="Y63" s="793"/>
      <c r="Z63" s="966"/>
    </row>
    <row r="64" spans="1:26" ht="15.75" customHeight="1">
      <c r="A64" s="837"/>
      <c r="B64" s="834"/>
      <c r="C64" s="967"/>
      <c r="D64" s="968"/>
      <c r="E64" s="968"/>
      <c r="F64" s="967"/>
      <c r="G64" s="967"/>
      <c r="H64" s="967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544"/>
      <c r="T64" s="544"/>
      <c r="U64" s="544"/>
      <c r="V64" s="544"/>
      <c r="W64" s="544"/>
      <c r="X64" s="544"/>
      <c r="Y64" s="544"/>
      <c r="Z64" s="966"/>
    </row>
    <row r="65" spans="1:26" ht="15.75" customHeight="1">
      <c r="A65" s="1884" t="s">
        <v>437</v>
      </c>
      <c r="B65" s="1884"/>
      <c r="C65" s="1884"/>
      <c r="D65" s="1884"/>
      <c r="E65" s="1884"/>
      <c r="F65" s="1884"/>
      <c r="G65" s="1884"/>
      <c r="H65" s="1884"/>
      <c r="I65" s="1884"/>
      <c r="J65" s="1884"/>
      <c r="K65" s="1884"/>
      <c r="L65" s="1884"/>
      <c r="M65" s="1884"/>
      <c r="N65" s="1884"/>
      <c r="O65" s="1884"/>
      <c r="P65" s="1884"/>
      <c r="Q65" s="1884"/>
      <c r="R65" s="1884"/>
      <c r="S65" s="1884"/>
      <c r="T65" s="1884"/>
      <c r="U65" s="1884"/>
      <c r="V65" s="1884"/>
      <c r="W65" s="1884"/>
      <c r="X65" s="1884"/>
      <c r="Y65" s="1884"/>
      <c r="Z65" s="966"/>
    </row>
    <row r="66" spans="1:26" ht="15.75" customHeight="1">
      <c r="A66" s="837"/>
      <c r="B66" s="834" t="s">
        <v>411</v>
      </c>
      <c r="C66" s="969"/>
      <c r="D66" s="485" t="s">
        <v>326</v>
      </c>
      <c r="E66" s="485"/>
      <c r="F66" s="969"/>
      <c r="G66" s="970">
        <v>3</v>
      </c>
      <c r="H66" s="884">
        <f>G66*30</f>
        <v>90</v>
      </c>
      <c r="I66" s="523">
        <f>J66+K66+L66</f>
        <v>30</v>
      </c>
      <c r="J66" s="484">
        <v>20</v>
      </c>
      <c r="K66" s="484"/>
      <c r="L66" s="484">
        <v>10</v>
      </c>
      <c r="M66" s="523">
        <f>H66-I66</f>
        <v>60</v>
      </c>
      <c r="N66" s="524"/>
      <c r="O66" s="524"/>
      <c r="P66" s="524"/>
      <c r="Q66" s="484"/>
      <c r="R66" s="484"/>
      <c r="S66" s="484"/>
      <c r="T66" s="484"/>
      <c r="U66" s="484"/>
      <c r="V66" s="484">
        <v>3</v>
      </c>
      <c r="W66" s="483"/>
      <c r="X66" s="483"/>
      <c r="Y66" s="483"/>
      <c r="Z66" s="966"/>
    </row>
    <row r="67" spans="1:26" ht="15.75" customHeight="1">
      <c r="A67" s="837"/>
      <c r="B67" s="834" t="s">
        <v>412</v>
      </c>
      <c r="C67" s="969"/>
      <c r="D67" s="485" t="s">
        <v>326</v>
      </c>
      <c r="E67" s="485"/>
      <c r="F67" s="969"/>
      <c r="G67" s="970">
        <v>3</v>
      </c>
      <c r="H67" s="884">
        <f>G67*30</f>
        <v>90</v>
      </c>
      <c r="I67" s="523">
        <f>J67+K67+L67</f>
        <v>30</v>
      </c>
      <c r="J67" s="484">
        <v>20</v>
      </c>
      <c r="K67" s="484"/>
      <c r="L67" s="484">
        <v>10</v>
      </c>
      <c r="M67" s="523">
        <f>H67-I67</f>
        <v>60</v>
      </c>
      <c r="N67" s="524"/>
      <c r="O67" s="524"/>
      <c r="P67" s="524"/>
      <c r="Q67" s="484"/>
      <c r="R67" s="484"/>
      <c r="S67" s="484"/>
      <c r="T67" s="484"/>
      <c r="U67" s="484"/>
      <c r="V67" s="484">
        <v>3</v>
      </c>
      <c r="W67" s="483"/>
      <c r="X67" s="483"/>
      <c r="Y67" s="483"/>
      <c r="Z67" s="966"/>
    </row>
    <row r="68" spans="1:26" ht="15.75" customHeight="1">
      <c r="A68" s="837"/>
      <c r="B68" s="834"/>
      <c r="C68" s="969"/>
      <c r="D68" s="485"/>
      <c r="E68" s="485"/>
      <c r="F68" s="969"/>
      <c r="G68" s="970"/>
      <c r="H68" s="884"/>
      <c r="I68" s="523"/>
      <c r="J68" s="484"/>
      <c r="K68" s="484"/>
      <c r="L68" s="484"/>
      <c r="M68" s="523"/>
      <c r="N68" s="524"/>
      <c r="O68" s="524"/>
      <c r="P68" s="524"/>
      <c r="Q68" s="484"/>
      <c r="R68" s="484"/>
      <c r="S68" s="484"/>
      <c r="T68" s="484"/>
      <c r="U68" s="484"/>
      <c r="V68" s="484"/>
      <c r="W68" s="483"/>
      <c r="X68" s="483"/>
      <c r="Y68" s="483"/>
      <c r="Z68" s="966"/>
    </row>
    <row r="69" spans="1:26" ht="15.75" customHeight="1">
      <c r="A69" s="1884" t="s">
        <v>438</v>
      </c>
      <c r="B69" s="1884"/>
      <c r="C69" s="1884"/>
      <c r="D69" s="1884"/>
      <c r="E69" s="1884"/>
      <c r="F69" s="1884"/>
      <c r="G69" s="1884"/>
      <c r="H69" s="1884"/>
      <c r="I69" s="1884"/>
      <c r="J69" s="1884"/>
      <c r="K69" s="1884"/>
      <c r="L69" s="1884"/>
      <c r="M69" s="1884"/>
      <c r="N69" s="1884"/>
      <c r="O69" s="1884"/>
      <c r="P69" s="1884"/>
      <c r="Q69" s="1884"/>
      <c r="R69" s="1884"/>
      <c r="S69" s="1884"/>
      <c r="T69" s="1884"/>
      <c r="U69" s="1884"/>
      <c r="V69" s="1884"/>
      <c r="W69" s="1884"/>
      <c r="X69" s="1884"/>
      <c r="Y69" s="1884"/>
      <c r="Z69" s="966"/>
    </row>
    <row r="70" spans="1:26" ht="15.75" customHeight="1">
      <c r="A70" s="964"/>
      <c r="B70" s="834" t="s">
        <v>411</v>
      </c>
      <c r="C70" s="483" t="s">
        <v>327</v>
      </c>
      <c r="D70" s="483">
        <v>7</v>
      </c>
      <c r="E70" s="483"/>
      <c r="F70" s="927"/>
      <c r="G70" s="842">
        <v>7</v>
      </c>
      <c r="H70" s="884">
        <f>G70*30</f>
        <v>210</v>
      </c>
      <c r="I70" s="523" t="e">
        <f>'План 18-19'!#REF!</f>
        <v>#REF!</v>
      </c>
      <c r="J70" s="523" t="e">
        <f>'План 18-19'!#REF!</f>
        <v>#REF!</v>
      </c>
      <c r="K70" s="523" t="e">
        <f>'План 18-19'!#REF!</f>
        <v>#REF!</v>
      </c>
      <c r="L70" s="523" t="e">
        <f>'План 18-19'!#REF!</f>
        <v>#REF!</v>
      </c>
      <c r="M70" s="523" t="e">
        <f>'План 18-19'!#REF!</f>
        <v>#REF!</v>
      </c>
      <c r="N70" s="483"/>
      <c r="O70" s="483"/>
      <c r="P70" s="483"/>
      <c r="Q70" s="483"/>
      <c r="R70" s="483"/>
      <c r="S70" s="483"/>
      <c r="T70" s="830"/>
      <c r="U70" s="830"/>
      <c r="V70" s="830"/>
      <c r="W70" s="830">
        <v>3</v>
      </c>
      <c r="X70" s="830">
        <v>3</v>
      </c>
      <c r="Y70" s="830"/>
      <c r="Z70" s="966"/>
    </row>
    <row r="71" spans="1:26" ht="15.75" customHeight="1">
      <c r="A71" s="964"/>
      <c r="B71" s="834" t="s">
        <v>412</v>
      </c>
      <c r="C71" s="483" t="s">
        <v>327</v>
      </c>
      <c r="D71" s="483">
        <v>7</v>
      </c>
      <c r="E71" s="483"/>
      <c r="F71" s="927"/>
      <c r="G71" s="842">
        <v>7</v>
      </c>
      <c r="H71" s="884">
        <f>G71*30</f>
        <v>210</v>
      </c>
      <c r="I71" s="523" t="e">
        <f>I70</f>
        <v>#REF!</v>
      </c>
      <c r="J71" s="523" t="e">
        <f>J70</f>
        <v>#REF!</v>
      </c>
      <c r="K71" s="523" t="e">
        <f>K70</f>
        <v>#REF!</v>
      </c>
      <c r="L71" s="523" t="e">
        <f>L70</f>
        <v>#REF!</v>
      </c>
      <c r="M71" s="523" t="e">
        <f>M70</f>
        <v>#REF!</v>
      </c>
      <c r="N71" s="483"/>
      <c r="O71" s="483"/>
      <c r="P71" s="483"/>
      <c r="Q71" s="483"/>
      <c r="R71" s="483"/>
      <c r="S71" s="483"/>
      <c r="T71" s="830"/>
      <c r="U71" s="830"/>
      <c r="V71" s="830"/>
      <c r="W71" s="830">
        <v>3</v>
      </c>
      <c r="X71" s="830">
        <v>3</v>
      </c>
      <c r="Y71" s="830"/>
      <c r="Z71" s="966"/>
    </row>
    <row r="72" spans="1:26" ht="15.75" customHeight="1">
      <c r="A72" s="837"/>
      <c r="B72" s="834"/>
      <c r="C72" s="967"/>
      <c r="D72" s="968"/>
      <c r="E72" s="968"/>
      <c r="F72" s="967"/>
      <c r="G72" s="967"/>
      <c r="H72" s="967"/>
      <c r="I72" s="544"/>
      <c r="J72" s="544"/>
      <c r="K72" s="544"/>
      <c r="L72" s="544"/>
      <c r="M72" s="544"/>
      <c r="N72" s="544"/>
      <c r="O72" s="544"/>
      <c r="P72" s="544"/>
      <c r="Q72" s="544"/>
      <c r="R72" s="544"/>
      <c r="S72" s="544"/>
      <c r="T72" s="544"/>
      <c r="U72" s="544"/>
      <c r="V72" s="544"/>
      <c r="W72" s="544"/>
      <c r="X72" s="544"/>
      <c r="Y72" s="544"/>
      <c r="Z72" s="966"/>
    </row>
    <row r="73" spans="1:26" ht="15" customHeight="1">
      <c r="A73" s="1884" t="s">
        <v>439</v>
      </c>
      <c r="B73" s="1884"/>
      <c r="C73" s="1884"/>
      <c r="D73" s="1884"/>
      <c r="E73" s="1884"/>
      <c r="F73" s="1884"/>
      <c r="G73" s="1884"/>
      <c r="H73" s="1884"/>
      <c r="I73" s="1884"/>
      <c r="J73" s="1884"/>
      <c r="K73" s="1884"/>
      <c r="L73" s="1884"/>
      <c r="M73" s="1884"/>
      <c r="N73" s="1884"/>
      <c r="O73" s="1884"/>
      <c r="P73" s="1884"/>
      <c r="Q73" s="1884"/>
      <c r="R73" s="1884"/>
      <c r="S73" s="1884"/>
      <c r="T73" s="1884"/>
      <c r="U73" s="1884"/>
      <c r="V73" s="1884"/>
      <c r="W73" s="1884"/>
      <c r="X73" s="1884"/>
      <c r="Y73" s="1884"/>
      <c r="Z73" s="966"/>
    </row>
    <row r="74" spans="1:26" ht="15.75" customHeight="1">
      <c r="A74" s="837"/>
      <c r="B74" s="834" t="s">
        <v>411</v>
      </c>
      <c r="C74" s="358"/>
      <c r="D74" s="358" t="s">
        <v>328</v>
      </c>
      <c r="E74" s="483"/>
      <c r="F74" s="927"/>
      <c r="G74" s="970">
        <v>3</v>
      </c>
      <c r="H74" s="884">
        <f>G74*30</f>
        <v>90</v>
      </c>
      <c r="I74" s="523">
        <f>J74+K74+L74</f>
        <v>30</v>
      </c>
      <c r="J74" s="484">
        <v>20</v>
      </c>
      <c r="K74" s="484"/>
      <c r="L74" s="484">
        <v>10</v>
      </c>
      <c r="M74" s="523">
        <f>H74-I74</f>
        <v>60</v>
      </c>
      <c r="N74" s="524"/>
      <c r="O74" s="524"/>
      <c r="P74" s="524"/>
      <c r="Q74" s="484"/>
      <c r="R74" s="484"/>
      <c r="S74" s="484"/>
      <c r="T74" s="484"/>
      <c r="U74" s="484"/>
      <c r="V74" s="484"/>
      <c r="W74" s="483"/>
      <c r="X74" s="483"/>
      <c r="Y74" s="483">
        <v>3</v>
      </c>
      <c r="Z74" s="966"/>
    </row>
    <row r="75" spans="1:26" ht="15.75" customHeight="1">
      <c r="A75" s="837"/>
      <c r="B75" s="834" t="s">
        <v>412</v>
      </c>
      <c r="C75" s="358"/>
      <c r="D75" s="358" t="s">
        <v>328</v>
      </c>
      <c r="E75" s="483"/>
      <c r="F75" s="927"/>
      <c r="G75" s="970">
        <v>3</v>
      </c>
      <c r="H75" s="884">
        <f>G75*30</f>
        <v>90</v>
      </c>
      <c r="I75" s="523">
        <f>J75+K75+L75</f>
        <v>30</v>
      </c>
      <c r="J75" s="484">
        <v>20</v>
      </c>
      <c r="K75" s="484"/>
      <c r="L75" s="484">
        <v>10</v>
      </c>
      <c r="M75" s="523">
        <f>H75-I75</f>
        <v>60</v>
      </c>
      <c r="N75" s="524"/>
      <c r="O75" s="524"/>
      <c r="P75" s="524"/>
      <c r="Q75" s="484"/>
      <c r="R75" s="484"/>
      <c r="S75" s="484"/>
      <c r="T75" s="484"/>
      <c r="U75" s="484"/>
      <c r="V75" s="484"/>
      <c r="W75" s="483"/>
      <c r="X75" s="483"/>
      <c r="Y75" s="483">
        <v>3</v>
      </c>
      <c r="Z75" s="966"/>
    </row>
    <row r="76" ht="15.75" customHeight="1">
      <c r="W76" s="813"/>
    </row>
    <row r="78" spans="17:23" ht="15.75" customHeight="1">
      <c r="Q78" s="813"/>
      <c r="R78" s="813"/>
      <c r="S78" s="813"/>
      <c r="T78" s="813"/>
      <c r="U78" s="813"/>
      <c r="V78" s="813"/>
      <c r="W78" s="813"/>
    </row>
    <row r="79" spans="17:23" ht="15.75" customHeight="1">
      <c r="Q79" s="813"/>
      <c r="R79" s="813"/>
      <c r="S79" s="813"/>
      <c r="T79" s="813"/>
      <c r="U79" s="813"/>
      <c r="V79" s="813"/>
      <c r="W79" s="813"/>
    </row>
    <row r="80" ht="15.75" customHeight="1"/>
    <row r="81" spans="1:29" s="17" customFormat="1" ht="16.5" customHeight="1">
      <c r="A81" s="13"/>
      <c r="B81" s="14"/>
      <c r="C81" s="15"/>
      <c r="D81" s="16"/>
      <c r="E81" s="16"/>
      <c r="F81" s="15"/>
      <c r="G81" s="15"/>
      <c r="H81" s="1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358"/>
      <c r="AA81" s="358"/>
      <c r="AB81" s="358"/>
      <c r="AC81" s="358"/>
    </row>
    <row r="82" spans="1:29" s="24" customFormat="1" ht="16.5" customHeight="1">
      <c r="A82" s="13"/>
      <c r="B82" s="14"/>
      <c r="C82" s="15"/>
      <c r="D82" s="16"/>
      <c r="E82" s="16"/>
      <c r="F82" s="15"/>
      <c r="G82" s="15"/>
      <c r="H82" s="1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541"/>
      <c r="AA82" s="541"/>
      <c r="AB82" s="541"/>
      <c r="AC82" s="541"/>
    </row>
    <row r="83" spans="1:29" s="24" customFormat="1" ht="16.5" customHeight="1">
      <c r="A83" s="13"/>
      <c r="B83" s="14"/>
      <c r="C83" s="15"/>
      <c r="D83" s="16"/>
      <c r="E83" s="16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541"/>
      <c r="AA83" s="541"/>
      <c r="AB83" s="541"/>
      <c r="AC83" s="541"/>
    </row>
    <row r="84" spans="1:29" s="24" customFormat="1" ht="16.5" customHeight="1">
      <c r="A84" s="13"/>
      <c r="B84" s="14"/>
      <c r="C84" s="15"/>
      <c r="D84" s="16"/>
      <c r="E84" s="16"/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541"/>
      <c r="AA84" s="541"/>
      <c r="AB84" s="541"/>
      <c r="AC84" s="541"/>
    </row>
    <row r="85" spans="1:29" s="17" customFormat="1" ht="16.5" customHeight="1">
      <c r="A85" s="13"/>
      <c r="B85" s="14"/>
      <c r="C85" s="15"/>
      <c r="D85" s="16"/>
      <c r="E85" s="16"/>
      <c r="F85" s="15"/>
      <c r="G85" s="15"/>
      <c r="H85" s="1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358"/>
      <c r="AA85" s="358"/>
      <c r="AB85" s="358"/>
      <c r="AC85" s="358"/>
    </row>
    <row r="86" spans="1:29" s="17" customFormat="1" ht="16.5" customHeight="1">
      <c r="A86" s="13"/>
      <c r="B86" s="14"/>
      <c r="C86" s="15"/>
      <c r="D86" s="16"/>
      <c r="E86" s="16"/>
      <c r="F86" s="15"/>
      <c r="G86" s="15"/>
      <c r="H86" s="1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358"/>
      <c r="AA86" s="358"/>
      <c r="AB86" s="358"/>
      <c r="AC86" s="358"/>
    </row>
    <row r="87" spans="1:29" s="17" customFormat="1" ht="16.5" customHeight="1">
      <c r="A87" s="13"/>
      <c r="B87" s="14"/>
      <c r="C87" s="15"/>
      <c r="D87" s="16"/>
      <c r="E87" s="16"/>
      <c r="F87" s="15"/>
      <c r="G87" s="15"/>
      <c r="H87" s="1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358"/>
      <c r="AA87" s="358"/>
      <c r="AB87" s="358"/>
      <c r="AC87" s="358"/>
    </row>
    <row r="88" spans="1:29" s="17" customFormat="1" ht="16.5" customHeight="1">
      <c r="A88" s="13"/>
      <c r="B88" s="14"/>
      <c r="C88" s="15"/>
      <c r="D88" s="16"/>
      <c r="E88" s="16"/>
      <c r="F88" s="15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358"/>
      <c r="AA88" s="358"/>
      <c r="AB88" s="358"/>
      <c r="AC88" s="358"/>
    </row>
    <row r="89" spans="1:29" s="17" customFormat="1" ht="16.5" customHeight="1">
      <c r="A89" s="13"/>
      <c r="B89" s="14"/>
      <c r="C89" s="15"/>
      <c r="D89" s="16"/>
      <c r="E89" s="16"/>
      <c r="F89" s="15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358"/>
      <c r="AA89" s="358"/>
      <c r="AB89" s="358"/>
      <c r="AC89" s="358"/>
    </row>
    <row r="90" spans="1:29" s="17" customFormat="1" ht="16.5" customHeight="1">
      <c r="A90" s="13"/>
      <c r="B90" s="14"/>
      <c r="C90" s="15"/>
      <c r="D90" s="16"/>
      <c r="E90" s="16"/>
      <c r="F90" s="15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358"/>
      <c r="AA90" s="358"/>
      <c r="AB90" s="358"/>
      <c r="AC90" s="358"/>
    </row>
    <row r="91" spans="1:29" s="17" customFormat="1" ht="16.5" customHeight="1">
      <c r="A91" s="13"/>
      <c r="B91" s="14"/>
      <c r="C91" s="15"/>
      <c r="D91" s="16"/>
      <c r="E91" s="16"/>
      <c r="F91" s="15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358"/>
      <c r="AA91" s="358"/>
      <c r="AB91" s="358"/>
      <c r="AC91" s="358"/>
    </row>
    <row r="92" spans="1:29" s="17" customFormat="1" ht="15.75">
      <c r="A92" s="13"/>
      <c r="B92" s="14"/>
      <c r="C92" s="15"/>
      <c r="D92" s="16"/>
      <c r="E92" s="16"/>
      <c r="F92" s="15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358"/>
      <c r="AA92" s="358"/>
      <c r="AB92" s="358"/>
      <c r="AC92" s="358"/>
    </row>
    <row r="93" spans="1:29" s="17" customFormat="1" ht="15.75">
      <c r="A93" s="13"/>
      <c r="B93" s="14"/>
      <c r="C93" s="15"/>
      <c r="D93" s="16"/>
      <c r="E93" s="16"/>
      <c r="F93" s="15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358"/>
      <c r="AA93" s="358"/>
      <c r="AB93" s="358"/>
      <c r="AC93" s="358"/>
    </row>
    <row r="94" spans="1:29" s="17" customFormat="1" ht="15.75">
      <c r="A94" s="13"/>
      <c r="B94" s="14"/>
      <c r="C94" s="15"/>
      <c r="D94" s="16"/>
      <c r="E94" s="16"/>
      <c r="F94" s="15"/>
      <c r="G94" s="15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358"/>
      <c r="AA94" s="358"/>
      <c r="AB94" s="358"/>
      <c r="AC94" s="358"/>
    </row>
    <row r="95" spans="1:29" s="17" customFormat="1" ht="15.75">
      <c r="A95" s="13"/>
      <c r="B95" s="14"/>
      <c r="C95" s="15"/>
      <c r="D95" s="16"/>
      <c r="E95" s="16"/>
      <c r="F95" s="15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358"/>
      <c r="AA95" s="358"/>
      <c r="AB95" s="358"/>
      <c r="AC95" s="358"/>
    </row>
    <row r="96" spans="1:29" s="17" customFormat="1" ht="15.75">
      <c r="A96" s="13"/>
      <c r="B96" s="14"/>
      <c r="C96" s="15"/>
      <c r="D96" s="16"/>
      <c r="E96" s="16"/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358"/>
      <c r="AA96" s="358"/>
      <c r="AB96" s="358"/>
      <c r="AC96" s="358"/>
    </row>
    <row r="97" spans="1:29" s="17" customFormat="1" ht="15.75">
      <c r="A97" s="13"/>
      <c r="B97" s="14"/>
      <c r="C97" s="15"/>
      <c r="D97" s="16"/>
      <c r="E97" s="16"/>
      <c r="F97" s="15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358"/>
      <c r="AA97" s="358"/>
      <c r="AB97" s="358"/>
      <c r="AC97" s="358"/>
    </row>
    <row r="98" spans="1:29" s="25" customFormat="1" ht="15.75">
      <c r="A98" s="13"/>
      <c r="B98" s="14"/>
      <c r="C98" s="15"/>
      <c r="D98" s="16"/>
      <c r="E98" s="16"/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542"/>
      <c r="AA98" s="542"/>
      <c r="AB98" s="542"/>
      <c r="AC98" s="542"/>
    </row>
    <row r="99" spans="1:29" s="25" customFormat="1" ht="15.75">
      <c r="A99" s="13"/>
      <c r="B99" s="14"/>
      <c r="C99" s="15"/>
      <c r="D99" s="16"/>
      <c r="E99" s="16"/>
      <c r="F99" s="15"/>
      <c r="G99" s="15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542"/>
      <c r="AA99" s="542"/>
      <c r="AB99" s="542"/>
      <c r="AC99" s="542"/>
    </row>
    <row r="100" spans="1:29" s="25" customFormat="1" ht="15.75">
      <c r="A100" s="13"/>
      <c r="B100" s="14"/>
      <c r="C100" s="15"/>
      <c r="D100" s="16"/>
      <c r="E100" s="16"/>
      <c r="F100" s="15"/>
      <c r="G100" s="15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542"/>
      <c r="AA100" s="542"/>
      <c r="AB100" s="542"/>
      <c r="AC100" s="542"/>
    </row>
    <row r="101" spans="1:29" s="25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542"/>
      <c r="AA101" s="542"/>
      <c r="AB101" s="542"/>
      <c r="AC101" s="542"/>
    </row>
    <row r="102" spans="1:29" s="25" customFormat="1" ht="15.75">
      <c r="A102" s="13"/>
      <c r="B102" s="14"/>
      <c r="C102" s="15"/>
      <c r="D102" s="16"/>
      <c r="E102" s="16"/>
      <c r="F102" s="15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542"/>
      <c r="AA102" s="542"/>
      <c r="AB102" s="542"/>
      <c r="AC102" s="542"/>
    </row>
    <row r="103" spans="1:29" s="25" customFormat="1" ht="15.75">
      <c r="A103" s="13"/>
      <c r="B103" s="14"/>
      <c r="C103" s="15"/>
      <c r="D103" s="16"/>
      <c r="E103" s="16"/>
      <c r="F103" s="15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542"/>
      <c r="AA103" s="542"/>
      <c r="AB103" s="542"/>
      <c r="AC103" s="542"/>
    </row>
    <row r="104" spans="1:29" s="25" customFormat="1" ht="15.75">
      <c r="A104" s="13"/>
      <c r="B104" s="14"/>
      <c r="C104" s="15"/>
      <c r="D104" s="16"/>
      <c r="E104" s="16"/>
      <c r="F104" s="15"/>
      <c r="G104" s="15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542"/>
      <c r="AA104" s="542"/>
      <c r="AB104" s="542"/>
      <c r="AC104" s="542"/>
    </row>
    <row r="105" spans="1:29" s="25" customFormat="1" ht="15.75">
      <c r="A105" s="13"/>
      <c r="B105" s="14"/>
      <c r="C105" s="15"/>
      <c r="D105" s="16"/>
      <c r="E105" s="16"/>
      <c r="F105" s="15"/>
      <c r="G105" s="15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542"/>
      <c r="AA105" s="542"/>
      <c r="AB105" s="542"/>
      <c r="AC105" s="542"/>
    </row>
    <row r="106" spans="1:29" s="26" customFormat="1" ht="15.75">
      <c r="A106" s="13"/>
      <c r="B106" s="14"/>
      <c r="C106" s="15"/>
      <c r="D106" s="16"/>
      <c r="E106" s="16"/>
      <c r="F106" s="15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543"/>
      <c r="AA106" s="543"/>
      <c r="AB106" s="543"/>
      <c r="AC106" s="543"/>
    </row>
    <row r="107" spans="1:29" s="25" customFormat="1" ht="15.75">
      <c r="A107" s="13"/>
      <c r="B107" s="14"/>
      <c r="C107" s="15"/>
      <c r="D107" s="16"/>
      <c r="E107" s="16"/>
      <c r="F107" s="15"/>
      <c r="G107" s="15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542"/>
      <c r="AA107" s="542"/>
      <c r="AB107" s="542"/>
      <c r="AC107" s="542"/>
    </row>
    <row r="108" spans="1:29" s="25" customFormat="1" ht="15.75">
      <c r="A108" s="13"/>
      <c r="B108" s="14"/>
      <c r="C108" s="15"/>
      <c r="D108" s="16"/>
      <c r="E108" s="16"/>
      <c r="F108" s="15"/>
      <c r="G108" s="15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542"/>
      <c r="AA108" s="542"/>
      <c r="AB108" s="542"/>
      <c r="AC108" s="542"/>
    </row>
    <row r="109" spans="1:29" s="25" customFormat="1" ht="15.75">
      <c r="A109" s="13"/>
      <c r="B109" s="14"/>
      <c r="C109" s="15"/>
      <c r="D109" s="16"/>
      <c r="E109" s="16"/>
      <c r="F109" s="15"/>
      <c r="G109" s="15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542"/>
      <c r="AA109" s="542"/>
      <c r="AB109" s="542"/>
      <c r="AC109" s="542"/>
    </row>
    <row r="110" spans="1:29" s="25" customFormat="1" ht="15.75">
      <c r="A110" s="13"/>
      <c r="B110" s="14"/>
      <c r="C110" s="15"/>
      <c r="D110" s="16"/>
      <c r="E110" s="16"/>
      <c r="F110" s="15"/>
      <c r="G110" s="15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542"/>
      <c r="AA110" s="542"/>
      <c r="AB110" s="542"/>
      <c r="AC110" s="542"/>
    </row>
    <row r="111" spans="1:29" s="25" customFormat="1" ht="15.75">
      <c r="A111" s="13"/>
      <c r="B111" s="14"/>
      <c r="C111" s="15"/>
      <c r="D111" s="16"/>
      <c r="E111" s="16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542"/>
      <c r="AA111" s="542"/>
      <c r="AB111" s="542"/>
      <c r="AC111" s="542"/>
    </row>
    <row r="112" spans="1:29" s="25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542"/>
      <c r="AA112" s="542"/>
      <c r="AB112" s="542"/>
      <c r="AC112" s="542"/>
    </row>
    <row r="113" spans="1:29" s="25" customFormat="1" ht="15.75">
      <c r="A113" s="13"/>
      <c r="B113" s="14"/>
      <c r="C113" s="15"/>
      <c r="D113" s="16"/>
      <c r="E113" s="16"/>
      <c r="F113" s="15"/>
      <c r="G113" s="15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542"/>
      <c r="AA113" s="542"/>
      <c r="AB113" s="542"/>
      <c r="AC113" s="542"/>
    </row>
    <row r="114" spans="1:29" s="25" customFormat="1" ht="15.75">
      <c r="A114" s="13"/>
      <c r="B114" s="14"/>
      <c r="C114" s="15"/>
      <c r="D114" s="16"/>
      <c r="E114" s="16"/>
      <c r="F114" s="15"/>
      <c r="G114" s="15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542"/>
      <c r="AA114" s="542"/>
      <c r="AB114" s="542"/>
      <c r="AC114" s="542"/>
    </row>
    <row r="115" spans="1:29" s="17" customFormat="1" ht="15.75">
      <c r="A115" s="13"/>
      <c r="B115" s="14"/>
      <c r="C115" s="15"/>
      <c r="D115" s="16"/>
      <c r="E115" s="16"/>
      <c r="F115" s="15"/>
      <c r="G115" s="15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358"/>
      <c r="AA115" s="358"/>
      <c r="AB115" s="358"/>
      <c r="AC115" s="358"/>
    </row>
    <row r="116" spans="1:29" s="17" customFormat="1" ht="15.75">
      <c r="A116" s="13"/>
      <c r="B116" s="14"/>
      <c r="C116" s="15"/>
      <c r="D116" s="16"/>
      <c r="E116" s="16"/>
      <c r="F116" s="15"/>
      <c r="G116" s="15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358"/>
      <c r="AA116" s="358"/>
      <c r="AB116" s="358"/>
      <c r="AC116" s="358"/>
    </row>
    <row r="117" spans="1:29" s="17" customFormat="1" ht="15.75">
      <c r="A117" s="13"/>
      <c r="B117" s="14"/>
      <c r="C117" s="15"/>
      <c r="D117" s="16"/>
      <c r="E117" s="16"/>
      <c r="F117" s="15"/>
      <c r="G117" s="15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358"/>
      <c r="AA117" s="358"/>
      <c r="AB117" s="358"/>
      <c r="AC117" s="358"/>
    </row>
    <row r="118" spans="1:29" s="17" customFormat="1" ht="15.75">
      <c r="A118" s="13"/>
      <c r="B118" s="14"/>
      <c r="C118" s="15"/>
      <c r="D118" s="16"/>
      <c r="E118" s="16"/>
      <c r="F118" s="15"/>
      <c r="G118" s="15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358"/>
      <c r="AA118" s="358"/>
      <c r="AB118" s="358"/>
      <c r="AC118" s="358"/>
    </row>
    <row r="119" spans="1:29" s="17" customFormat="1" ht="15.75">
      <c r="A119" s="13"/>
      <c r="B119" s="14"/>
      <c r="C119" s="15"/>
      <c r="D119" s="16"/>
      <c r="E119" s="16"/>
      <c r="F119" s="15"/>
      <c r="G119" s="15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358"/>
      <c r="AA119" s="358"/>
      <c r="AB119" s="358"/>
      <c r="AC119" s="358"/>
    </row>
    <row r="120" spans="1:29" s="17" customFormat="1" ht="15.75">
      <c r="A120" s="13"/>
      <c r="B120" s="14"/>
      <c r="C120" s="15"/>
      <c r="D120" s="16"/>
      <c r="E120" s="16"/>
      <c r="F120" s="15"/>
      <c r="G120" s="15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358"/>
      <c r="AA120" s="358"/>
      <c r="AB120" s="358"/>
      <c r="AC120" s="358"/>
    </row>
    <row r="121" spans="1:29" s="17" customFormat="1" ht="15.75">
      <c r="A121" s="13"/>
      <c r="B121" s="14"/>
      <c r="C121" s="15"/>
      <c r="D121" s="16"/>
      <c r="E121" s="16"/>
      <c r="F121" s="15"/>
      <c r="G121" s="15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358"/>
      <c r="AA121" s="358"/>
      <c r="AB121" s="358"/>
      <c r="AC121" s="358"/>
    </row>
    <row r="122" spans="1:29" s="17" customFormat="1" ht="15.75">
      <c r="A122" s="13"/>
      <c r="B122" s="14"/>
      <c r="C122" s="15"/>
      <c r="D122" s="16"/>
      <c r="E122" s="16"/>
      <c r="F122" s="15"/>
      <c r="G122" s="15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358"/>
      <c r="AA122" s="358"/>
      <c r="AB122" s="358"/>
      <c r="AC122" s="358"/>
    </row>
    <row r="123" spans="1:29" s="17" customFormat="1" ht="15.75">
      <c r="A123" s="13"/>
      <c r="B123" s="14"/>
      <c r="C123" s="15"/>
      <c r="D123" s="16"/>
      <c r="E123" s="16"/>
      <c r="F123" s="15"/>
      <c r="G123" s="15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358"/>
      <c r="AA123" s="358"/>
      <c r="AB123" s="358"/>
      <c r="AC123" s="358"/>
    </row>
    <row r="124" spans="1:29" s="17" customFormat="1" ht="15.75">
      <c r="A124" s="13"/>
      <c r="B124" s="14"/>
      <c r="C124" s="15"/>
      <c r="D124" s="16"/>
      <c r="E124" s="16"/>
      <c r="F124" s="15"/>
      <c r="G124" s="15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358"/>
      <c r="AA124" s="358"/>
      <c r="AB124" s="358"/>
      <c r="AC124" s="358"/>
    </row>
    <row r="125" spans="1:29" s="17" customFormat="1" ht="15.75">
      <c r="A125" s="13"/>
      <c r="B125" s="14"/>
      <c r="C125" s="15"/>
      <c r="D125" s="16"/>
      <c r="E125" s="16"/>
      <c r="F125" s="15"/>
      <c r="G125" s="15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358"/>
      <c r="AA125" s="358"/>
      <c r="AB125" s="358"/>
      <c r="AC125" s="358"/>
    </row>
    <row r="126" spans="1:29" s="17" customFormat="1" ht="15.75">
      <c r="A126" s="13"/>
      <c r="B126" s="14"/>
      <c r="C126" s="15"/>
      <c r="D126" s="16"/>
      <c r="E126" s="16"/>
      <c r="F126" s="15"/>
      <c r="G126" s="15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358"/>
      <c r="AA126" s="358"/>
      <c r="AB126" s="358"/>
      <c r="AC126" s="358"/>
    </row>
    <row r="127" spans="1:29" s="17" customFormat="1" ht="15.75">
      <c r="A127" s="13"/>
      <c r="B127" s="14"/>
      <c r="C127" s="15"/>
      <c r="D127" s="16"/>
      <c r="E127" s="16"/>
      <c r="F127" s="15"/>
      <c r="G127" s="15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358"/>
      <c r="AA127" s="358"/>
      <c r="AB127" s="358"/>
      <c r="AC127" s="358"/>
    </row>
  </sheetData>
  <sheetProtection selectLockedCells="1" selectUnlockedCells="1"/>
  <mergeCells count="42">
    <mergeCell ref="A73:Y73"/>
    <mergeCell ref="A28:Y28"/>
    <mergeCell ref="A37:Y37"/>
    <mergeCell ref="A41:Y41"/>
    <mergeCell ref="A46:Y46"/>
    <mergeCell ref="A18:Y18"/>
    <mergeCell ref="A57:Y57"/>
    <mergeCell ref="A1:Y1"/>
    <mergeCell ref="A2:A7"/>
    <mergeCell ref="B2:B7"/>
    <mergeCell ref="C2:F3"/>
    <mergeCell ref="G2:G7"/>
    <mergeCell ref="K5:K7"/>
    <mergeCell ref="L5:L7"/>
    <mergeCell ref="D4:D7"/>
    <mergeCell ref="E4:F4"/>
    <mergeCell ref="A9:Y9"/>
    <mergeCell ref="J4:L4"/>
    <mergeCell ref="H3:H7"/>
    <mergeCell ref="A61:Y61"/>
    <mergeCell ref="A56:Y56"/>
    <mergeCell ref="A65:Y65"/>
    <mergeCell ref="A33:Y33"/>
    <mergeCell ref="A22:Y22"/>
    <mergeCell ref="A69:Y69"/>
    <mergeCell ref="Q3:S4"/>
    <mergeCell ref="T3:V4"/>
    <mergeCell ref="A10:Y10"/>
    <mergeCell ref="B17:Y17"/>
    <mergeCell ref="E5:E7"/>
    <mergeCell ref="N6:Y6"/>
    <mergeCell ref="I4:I7"/>
    <mergeCell ref="A13:Y13"/>
    <mergeCell ref="H2:M2"/>
    <mergeCell ref="N2:Y2"/>
    <mergeCell ref="C4:C7"/>
    <mergeCell ref="N3:P4"/>
    <mergeCell ref="M3:M7"/>
    <mergeCell ref="F5:F7"/>
    <mergeCell ref="I3:L3"/>
    <mergeCell ref="W3:Y4"/>
    <mergeCell ref="J5:J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9"/>
  <sheetViews>
    <sheetView view="pageBreakPreview" zoomScale="80" zoomScaleNormal="50" zoomScaleSheetLayoutView="80" zoomScalePageLayoutView="0" workbookViewId="0" topLeftCell="A1">
      <pane ySplit="8" topLeftCell="A9" activePane="bottomLeft" state="frozen"/>
      <selection pane="topLeft" activeCell="B12" sqref="B12"/>
      <selection pane="bottomLeft" activeCell="B12" sqref="B12"/>
    </sheetView>
  </sheetViews>
  <sheetFormatPr defaultColWidth="9.00390625" defaultRowHeight="12.75"/>
  <cols>
    <col min="1" max="1" width="13.875" style="13" customWidth="1"/>
    <col min="2" max="2" width="55.25390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customWidth="1"/>
    <col min="8" max="8" width="10.375" style="15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customWidth="1"/>
    <col min="14" max="16" width="6.25390625" style="14" customWidth="1"/>
    <col min="17" max="17" width="7.625" style="14" customWidth="1"/>
    <col min="18" max="21" width="6.25390625" style="14" customWidth="1"/>
    <col min="22" max="22" width="7.625" style="14" customWidth="1"/>
    <col min="23" max="25" width="6.25390625" style="14" customWidth="1"/>
    <col min="26" max="29" width="9.125" style="544" customWidth="1"/>
    <col min="30" max="16384" width="9.125" style="14" customWidth="1"/>
  </cols>
  <sheetData>
    <row r="1" spans="1:29" s="17" customFormat="1" ht="40.5" customHeight="1" thickBot="1">
      <c r="A1" s="1900" t="s">
        <v>402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1901"/>
      <c r="R1" s="1901"/>
      <c r="S1" s="1901"/>
      <c r="T1" s="1901"/>
      <c r="U1" s="1901"/>
      <c r="V1" s="1901"/>
      <c r="W1" s="1901"/>
      <c r="X1" s="1901"/>
      <c r="Y1" s="1902"/>
      <c r="Z1" s="358"/>
      <c r="AA1" s="358"/>
      <c r="AB1" s="358"/>
      <c r="AC1" s="358"/>
    </row>
    <row r="2" spans="1:29" s="17" customFormat="1" ht="12.75" customHeight="1" thickBot="1">
      <c r="A2" s="1903" t="s">
        <v>32</v>
      </c>
      <c r="B2" s="1906" t="s">
        <v>126</v>
      </c>
      <c r="C2" s="1909" t="s">
        <v>320</v>
      </c>
      <c r="D2" s="1910"/>
      <c r="E2" s="1910"/>
      <c r="F2" s="1911"/>
      <c r="G2" s="1915" t="s">
        <v>127</v>
      </c>
      <c r="H2" s="1858" t="s">
        <v>133</v>
      </c>
      <c r="I2" s="1859"/>
      <c r="J2" s="1859"/>
      <c r="K2" s="1859"/>
      <c r="L2" s="1859"/>
      <c r="M2" s="1860"/>
      <c r="N2" s="1861" t="s">
        <v>319</v>
      </c>
      <c r="O2" s="1862"/>
      <c r="P2" s="1862"/>
      <c r="Q2" s="1862"/>
      <c r="R2" s="1862"/>
      <c r="S2" s="1862"/>
      <c r="T2" s="1862"/>
      <c r="U2" s="1862"/>
      <c r="V2" s="1862"/>
      <c r="W2" s="1862"/>
      <c r="X2" s="1862"/>
      <c r="Y2" s="1863"/>
      <c r="Z2" s="358"/>
      <c r="AA2" s="358"/>
      <c r="AB2" s="358"/>
      <c r="AC2" s="358"/>
    </row>
    <row r="3" spans="1:29" s="17" customFormat="1" ht="12.75" customHeight="1" thickBot="1">
      <c r="A3" s="1904"/>
      <c r="B3" s="1907"/>
      <c r="C3" s="1912"/>
      <c r="D3" s="1913"/>
      <c r="E3" s="1913"/>
      <c r="F3" s="1914"/>
      <c r="G3" s="1916"/>
      <c r="H3" s="1896" t="s">
        <v>134</v>
      </c>
      <c r="I3" s="1879" t="s">
        <v>137</v>
      </c>
      <c r="J3" s="1880"/>
      <c r="K3" s="1880"/>
      <c r="L3" s="1881"/>
      <c r="M3" s="1873" t="s">
        <v>140</v>
      </c>
      <c r="N3" s="1867" t="s">
        <v>34</v>
      </c>
      <c r="O3" s="1868"/>
      <c r="P3" s="1869"/>
      <c r="Q3" s="1867" t="s">
        <v>35</v>
      </c>
      <c r="R3" s="1868"/>
      <c r="S3" s="1869"/>
      <c r="T3" s="1867" t="s">
        <v>36</v>
      </c>
      <c r="U3" s="1868"/>
      <c r="V3" s="1869"/>
      <c r="W3" s="1867" t="s">
        <v>37</v>
      </c>
      <c r="X3" s="1868"/>
      <c r="Y3" s="1869"/>
      <c r="Z3" s="358"/>
      <c r="AA3" s="358"/>
      <c r="AB3" s="358"/>
      <c r="AC3" s="358"/>
    </row>
    <row r="4" spans="1:29" s="17" customFormat="1" ht="18.75" customHeight="1" thickBot="1">
      <c r="A4" s="1904"/>
      <c r="B4" s="1907"/>
      <c r="C4" s="1864" t="s">
        <v>128</v>
      </c>
      <c r="D4" s="1918" t="s">
        <v>129</v>
      </c>
      <c r="E4" s="1919" t="s">
        <v>130</v>
      </c>
      <c r="F4" s="1920"/>
      <c r="G4" s="1916"/>
      <c r="H4" s="1897"/>
      <c r="I4" s="1835" t="s">
        <v>135</v>
      </c>
      <c r="J4" s="1893" t="s">
        <v>136</v>
      </c>
      <c r="K4" s="1894"/>
      <c r="L4" s="1895"/>
      <c r="M4" s="1874"/>
      <c r="N4" s="1870"/>
      <c r="O4" s="1871"/>
      <c r="P4" s="1872"/>
      <c r="Q4" s="1870"/>
      <c r="R4" s="1871"/>
      <c r="S4" s="1872"/>
      <c r="T4" s="1870"/>
      <c r="U4" s="1871"/>
      <c r="V4" s="1872"/>
      <c r="W4" s="1870"/>
      <c r="X4" s="1871"/>
      <c r="Y4" s="1872"/>
      <c r="Z4" s="358"/>
      <c r="AA4" s="358"/>
      <c r="AB4" s="358"/>
      <c r="AC4" s="358"/>
    </row>
    <row r="5" spans="1:29" s="17" customFormat="1" ht="16.5" customHeight="1" thickBot="1">
      <c r="A5" s="1904"/>
      <c r="B5" s="1907"/>
      <c r="C5" s="1865"/>
      <c r="D5" s="1836"/>
      <c r="E5" s="1886" t="s">
        <v>131</v>
      </c>
      <c r="F5" s="1876" t="s">
        <v>132</v>
      </c>
      <c r="G5" s="1916"/>
      <c r="H5" s="1897"/>
      <c r="I5" s="1836"/>
      <c r="J5" s="1835" t="s">
        <v>33</v>
      </c>
      <c r="K5" s="1835" t="s">
        <v>138</v>
      </c>
      <c r="L5" s="1835" t="s">
        <v>139</v>
      </c>
      <c r="M5" s="1874"/>
      <c r="N5" s="220">
        <v>1</v>
      </c>
      <c r="O5" s="221" t="s">
        <v>322</v>
      </c>
      <c r="P5" s="222" t="s">
        <v>321</v>
      </c>
      <c r="Q5" s="220">
        <v>3</v>
      </c>
      <c r="R5" s="221" t="s">
        <v>323</v>
      </c>
      <c r="S5" s="222" t="s">
        <v>324</v>
      </c>
      <c r="T5" s="220">
        <v>5</v>
      </c>
      <c r="U5" s="221" t="s">
        <v>325</v>
      </c>
      <c r="V5" s="222" t="s">
        <v>326</v>
      </c>
      <c r="W5" s="220">
        <v>7</v>
      </c>
      <c r="X5" s="221" t="s">
        <v>327</v>
      </c>
      <c r="Y5" s="525" t="s">
        <v>328</v>
      </c>
      <c r="Z5" s="358"/>
      <c r="AA5" s="358"/>
      <c r="AB5" s="358"/>
      <c r="AC5" s="358"/>
    </row>
    <row r="6" spans="1:29" s="17" customFormat="1" ht="16.5" thickBot="1">
      <c r="A6" s="1904"/>
      <c r="B6" s="1907"/>
      <c r="C6" s="1865"/>
      <c r="D6" s="1836"/>
      <c r="E6" s="1887"/>
      <c r="F6" s="1877"/>
      <c r="G6" s="1916"/>
      <c r="H6" s="1897"/>
      <c r="I6" s="1836"/>
      <c r="J6" s="1836"/>
      <c r="K6" s="1836"/>
      <c r="L6" s="1836"/>
      <c r="M6" s="1874"/>
      <c r="N6" s="1861" t="s">
        <v>38</v>
      </c>
      <c r="O6" s="1862"/>
      <c r="P6" s="1862"/>
      <c r="Q6" s="1862"/>
      <c r="R6" s="1862"/>
      <c r="S6" s="1862"/>
      <c r="T6" s="1862"/>
      <c r="U6" s="1862"/>
      <c r="V6" s="1862"/>
      <c r="W6" s="1862"/>
      <c r="X6" s="1862"/>
      <c r="Y6" s="1889"/>
      <c r="Z6" s="358"/>
      <c r="AA6" s="358"/>
      <c r="AB6" s="358"/>
      <c r="AC6" s="358"/>
    </row>
    <row r="7" spans="1:29" s="17" customFormat="1" ht="30" customHeight="1" thickBot="1">
      <c r="A7" s="1905"/>
      <c r="B7" s="1908"/>
      <c r="C7" s="1866"/>
      <c r="D7" s="1837"/>
      <c r="E7" s="1888"/>
      <c r="F7" s="1878"/>
      <c r="G7" s="1917"/>
      <c r="H7" s="1898"/>
      <c r="I7" s="1837"/>
      <c r="J7" s="1837"/>
      <c r="K7" s="1837"/>
      <c r="L7" s="1837"/>
      <c r="M7" s="1875"/>
      <c r="N7" s="219">
        <v>15</v>
      </c>
      <c r="O7" s="210">
        <v>9</v>
      </c>
      <c r="P7" s="211">
        <v>9</v>
      </c>
      <c r="Q7" s="209">
        <v>15</v>
      </c>
      <c r="R7" s="210">
        <v>9</v>
      </c>
      <c r="S7" s="211">
        <v>9</v>
      </c>
      <c r="T7" s="209">
        <v>15</v>
      </c>
      <c r="U7" s="210">
        <v>9</v>
      </c>
      <c r="V7" s="211">
        <v>9</v>
      </c>
      <c r="W7" s="45">
        <v>15</v>
      </c>
      <c r="X7" s="46">
        <v>9</v>
      </c>
      <c r="Y7" s="526">
        <v>8</v>
      </c>
      <c r="Z7" s="358"/>
      <c r="AA7" s="358"/>
      <c r="AB7" s="358"/>
      <c r="AC7" s="358"/>
    </row>
    <row r="8" spans="1:29" s="17" customFormat="1" ht="16.5" thickBot="1">
      <c r="A8" s="217">
        <v>1</v>
      </c>
      <c r="B8" s="218">
        <v>2</v>
      </c>
      <c r="C8" s="215">
        <v>3</v>
      </c>
      <c r="D8" s="212">
        <v>4</v>
      </c>
      <c r="E8" s="212">
        <v>5</v>
      </c>
      <c r="F8" s="213">
        <v>6</v>
      </c>
      <c r="G8" s="214">
        <v>7</v>
      </c>
      <c r="H8" s="215">
        <v>8</v>
      </c>
      <c r="I8" s="212">
        <v>9</v>
      </c>
      <c r="J8" s="212">
        <v>10</v>
      </c>
      <c r="K8" s="212">
        <v>11</v>
      </c>
      <c r="L8" s="212">
        <v>12</v>
      </c>
      <c r="M8" s="213">
        <v>13</v>
      </c>
      <c r="N8" s="223">
        <v>14</v>
      </c>
      <c r="O8" s="212">
        <v>15</v>
      </c>
      <c r="P8" s="216">
        <v>16</v>
      </c>
      <c r="Q8" s="223">
        <v>17</v>
      </c>
      <c r="R8" s="212">
        <v>18</v>
      </c>
      <c r="S8" s="216">
        <v>19</v>
      </c>
      <c r="T8" s="223">
        <v>20</v>
      </c>
      <c r="U8" s="212">
        <v>21</v>
      </c>
      <c r="V8" s="216">
        <v>22</v>
      </c>
      <c r="W8" s="223">
        <v>23</v>
      </c>
      <c r="X8" s="212">
        <v>24</v>
      </c>
      <c r="Y8" s="213">
        <v>25</v>
      </c>
      <c r="Z8" s="358" t="s">
        <v>347</v>
      </c>
      <c r="AA8" s="358" t="s">
        <v>348</v>
      </c>
      <c r="AB8" s="358" t="s">
        <v>349</v>
      </c>
      <c r="AC8" s="358" t="s">
        <v>350</v>
      </c>
    </row>
    <row r="9" spans="1:29" s="17" customFormat="1" ht="24.75" customHeight="1" thickBot="1">
      <c r="A9" s="1890" t="s">
        <v>363</v>
      </c>
      <c r="B9" s="1891"/>
      <c r="C9" s="1891"/>
      <c r="D9" s="1891"/>
      <c r="E9" s="1891"/>
      <c r="F9" s="1891"/>
      <c r="G9" s="1891"/>
      <c r="H9" s="1891"/>
      <c r="I9" s="1891"/>
      <c r="J9" s="1891"/>
      <c r="K9" s="1891"/>
      <c r="L9" s="1891"/>
      <c r="M9" s="1891"/>
      <c r="N9" s="1891"/>
      <c r="O9" s="1891"/>
      <c r="P9" s="1891"/>
      <c r="Q9" s="1891"/>
      <c r="R9" s="1891"/>
      <c r="S9" s="1891"/>
      <c r="T9" s="1891"/>
      <c r="U9" s="1891"/>
      <c r="V9" s="1891"/>
      <c r="W9" s="1891"/>
      <c r="X9" s="1891"/>
      <c r="Y9" s="1892"/>
      <c r="Z9" s="358"/>
      <c r="AA9" s="358"/>
      <c r="AB9" s="358"/>
      <c r="AC9" s="358"/>
    </row>
    <row r="10" spans="1:29" s="17" customFormat="1" ht="40.5" customHeight="1">
      <c r="A10" s="796"/>
      <c r="B10" s="798" t="s">
        <v>364</v>
      </c>
      <c r="C10" s="796"/>
      <c r="D10" s="796" t="s">
        <v>321</v>
      </c>
      <c r="E10" s="796"/>
      <c r="F10" s="796"/>
      <c r="G10" s="806">
        <v>3</v>
      </c>
      <c r="H10" s="796">
        <f>G10*30</f>
        <v>90</v>
      </c>
      <c r="I10" s="796">
        <f>J10+K10+L10</f>
        <v>36</v>
      </c>
      <c r="J10" s="796">
        <v>18</v>
      </c>
      <c r="K10" s="796"/>
      <c r="L10" s="796">
        <v>18</v>
      </c>
      <c r="M10" s="796">
        <f>H10-I10</f>
        <v>54</v>
      </c>
      <c r="N10" s="796"/>
      <c r="O10" s="796">
        <v>2</v>
      </c>
      <c r="P10" s="796">
        <v>2</v>
      </c>
      <c r="Q10" s="796"/>
      <c r="R10" s="796"/>
      <c r="S10" s="796"/>
      <c r="T10" s="796"/>
      <c r="U10" s="796"/>
      <c r="V10" s="796"/>
      <c r="W10" s="796"/>
      <c r="X10" s="796"/>
      <c r="Y10" s="796"/>
      <c r="Z10" s="358"/>
      <c r="AA10" s="358"/>
      <c r="AB10" s="358"/>
      <c r="AC10" s="358"/>
    </row>
    <row r="11" spans="1:29" s="17" customFormat="1" ht="24.75" customHeight="1">
      <c r="A11" s="796"/>
      <c r="B11" s="797" t="s">
        <v>365</v>
      </c>
      <c r="C11" s="796"/>
      <c r="D11" s="796">
        <v>3</v>
      </c>
      <c r="E11" s="796"/>
      <c r="F11" s="796"/>
      <c r="G11" s="806">
        <v>1.5</v>
      </c>
      <c r="H11" s="796">
        <f aca="true" t="shared" si="0" ref="H11:H17">G11*30</f>
        <v>45</v>
      </c>
      <c r="I11" s="796">
        <f aca="true" t="shared" si="1" ref="I11:I17">J11+K11+L11</f>
        <v>15</v>
      </c>
      <c r="J11" s="796">
        <v>15</v>
      </c>
      <c r="K11" s="796"/>
      <c r="L11" s="796"/>
      <c r="M11" s="796">
        <f aca="true" t="shared" si="2" ref="M11:M17">H11-I11</f>
        <v>30</v>
      </c>
      <c r="N11" s="796"/>
      <c r="O11" s="796"/>
      <c r="P11" s="796"/>
      <c r="Q11" s="796">
        <v>1</v>
      </c>
      <c r="R11" s="796"/>
      <c r="S11" s="796"/>
      <c r="T11" s="796"/>
      <c r="U11" s="796"/>
      <c r="V11" s="796"/>
      <c r="W11" s="796"/>
      <c r="X11" s="796"/>
      <c r="Y11" s="796"/>
      <c r="Z11" s="358"/>
      <c r="AA11" s="358"/>
      <c r="AB11" s="358"/>
      <c r="AC11" s="358"/>
    </row>
    <row r="12" spans="1:29" s="811" customFormat="1" ht="24.75" customHeight="1">
      <c r="A12" s="807"/>
      <c r="B12" s="808" t="s">
        <v>366</v>
      </c>
      <c r="C12" s="807"/>
      <c r="D12" s="807" t="s">
        <v>323</v>
      </c>
      <c r="E12" s="807"/>
      <c r="F12" s="807"/>
      <c r="G12" s="809">
        <v>1.5</v>
      </c>
      <c r="H12" s="796">
        <f t="shared" si="0"/>
        <v>45</v>
      </c>
      <c r="I12" s="796">
        <f t="shared" si="1"/>
        <v>18</v>
      </c>
      <c r="J12" s="807">
        <v>18</v>
      </c>
      <c r="K12" s="807"/>
      <c r="L12" s="807"/>
      <c r="M12" s="796">
        <f t="shared" si="2"/>
        <v>27</v>
      </c>
      <c r="N12" s="807"/>
      <c r="O12" s="807"/>
      <c r="P12" s="807"/>
      <c r="Q12" s="807"/>
      <c r="R12" s="807">
        <v>2</v>
      </c>
      <c r="S12" s="807"/>
      <c r="T12" s="807"/>
      <c r="U12" s="807"/>
      <c r="V12" s="807"/>
      <c r="W12" s="807"/>
      <c r="X12" s="807"/>
      <c r="Y12" s="807"/>
      <c r="Z12" s="810"/>
      <c r="AA12" s="810"/>
      <c r="AB12" s="810"/>
      <c r="AC12" s="810"/>
    </row>
    <row r="13" spans="1:29" s="17" customFormat="1" ht="24.75" customHeight="1">
      <c r="A13" s="796"/>
      <c r="B13" s="797" t="s">
        <v>367</v>
      </c>
      <c r="C13" s="796"/>
      <c r="D13" s="796" t="s">
        <v>324</v>
      </c>
      <c r="E13" s="796"/>
      <c r="F13" s="796"/>
      <c r="G13" s="806">
        <v>1.5</v>
      </c>
      <c r="H13" s="796">
        <f t="shared" si="0"/>
        <v>45</v>
      </c>
      <c r="I13" s="796">
        <f t="shared" si="1"/>
        <v>18</v>
      </c>
      <c r="J13" s="796">
        <v>18</v>
      </c>
      <c r="K13" s="796"/>
      <c r="L13" s="796"/>
      <c r="M13" s="796">
        <f t="shared" si="2"/>
        <v>27</v>
      </c>
      <c r="N13" s="796"/>
      <c r="O13" s="796"/>
      <c r="P13" s="796"/>
      <c r="Q13" s="796"/>
      <c r="R13" s="796"/>
      <c r="S13" s="796">
        <v>2</v>
      </c>
      <c r="T13" s="796"/>
      <c r="U13" s="796"/>
      <c r="V13" s="796"/>
      <c r="W13" s="796"/>
      <c r="X13" s="796"/>
      <c r="Y13" s="796"/>
      <c r="Z13" s="358"/>
      <c r="AA13" s="358"/>
      <c r="AB13" s="358"/>
      <c r="AC13" s="358"/>
    </row>
    <row r="14" spans="1:29" s="17" customFormat="1" ht="24.75" customHeight="1">
      <c r="A14" s="796"/>
      <c r="B14" s="797" t="s">
        <v>368</v>
      </c>
      <c r="C14" s="796"/>
      <c r="D14" s="796">
        <v>5</v>
      </c>
      <c r="E14" s="796"/>
      <c r="F14" s="796"/>
      <c r="G14" s="806">
        <v>2</v>
      </c>
      <c r="H14" s="796">
        <f t="shared" si="0"/>
        <v>60</v>
      </c>
      <c r="I14" s="796">
        <f t="shared" si="1"/>
        <v>22</v>
      </c>
      <c r="J14" s="796">
        <v>22</v>
      </c>
      <c r="K14" s="796"/>
      <c r="L14" s="796"/>
      <c r="M14" s="796">
        <f t="shared" si="2"/>
        <v>38</v>
      </c>
      <c r="N14" s="796"/>
      <c r="O14" s="796"/>
      <c r="P14" s="796"/>
      <c r="Q14" s="796"/>
      <c r="R14" s="796"/>
      <c r="S14" s="796"/>
      <c r="T14" s="806">
        <v>1.5</v>
      </c>
      <c r="U14" s="796"/>
      <c r="V14" s="796"/>
      <c r="W14" s="796"/>
      <c r="X14" s="796"/>
      <c r="Y14" s="796"/>
      <c r="Z14" s="358"/>
      <c r="AA14" s="358"/>
      <c r="AB14" s="358"/>
      <c r="AC14" s="358"/>
    </row>
    <row r="15" spans="1:29" s="17" customFormat="1" ht="24.75" customHeight="1">
      <c r="A15" s="796"/>
      <c r="B15" s="797" t="s">
        <v>369</v>
      </c>
      <c r="C15" s="796"/>
      <c r="D15" s="796" t="s">
        <v>325</v>
      </c>
      <c r="E15" s="796"/>
      <c r="F15" s="796"/>
      <c r="G15" s="806">
        <v>1.5</v>
      </c>
      <c r="H15" s="796">
        <f t="shared" si="0"/>
        <v>45</v>
      </c>
      <c r="I15" s="796">
        <f t="shared" si="1"/>
        <v>18</v>
      </c>
      <c r="J15" s="796">
        <v>18</v>
      </c>
      <c r="K15" s="796"/>
      <c r="L15" s="796"/>
      <c r="M15" s="796">
        <f t="shared" si="2"/>
        <v>27</v>
      </c>
      <c r="N15" s="796"/>
      <c r="O15" s="796"/>
      <c r="P15" s="796"/>
      <c r="Q15" s="796"/>
      <c r="R15" s="796"/>
      <c r="S15" s="796"/>
      <c r="T15" s="796"/>
      <c r="U15" s="796">
        <v>2</v>
      </c>
      <c r="V15" s="796"/>
      <c r="W15" s="796"/>
      <c r="X15" s="796"/>
      <c r="Y15" s="796"/>
      <c r="Z15" s="358"/>
      <c r="AA15" s="358"/>
      <c r="AB15" s="358"/>
      <c r="AC15" s="358"/>
    </row>
    <row r="16" spans="1:29" s="17" customFormat="1" ht="24.75" customHeight="1">
      <c r="A16" s="796"/>
      <c r="B16" s="797" t="s">
        <v>370</v>
      </c>
      <c r="C16" s="796"/>
      <c r="D16" s="796" t="s">
        <v>326</v>
      </c>
      <c r="E16" s="796"/>
      <c r="F16" s="796"/>
      <c r="G16" s="806">
        <v>1.5</v>
      </c>
      <c r="H16" s="796">
        <f t="shared" si="0"/>
        <v>45</v>
      </c>
      <c r="I16" s="796">
        <f t="shared" si="1"/>
        <v>18</v>
      </c>
      <c r="J16" s="796">
        <v>18</v>
      </c>
      <c r="K16" s="796"/>
      <c r="L16" s="796"/>
      <c r="M16" s="796">
        <f t="shared" si="2"/>
        <v>27</v>
      </c>
      <c r="N16" s="796"/>
      <c r="O16" s="796"/>
      <c r="P16" s="796"/>
      <c r="Q16" s="796"/>
      <c r="R16" s="796"/>
      <c r="S16" s="796"/>
      <c r="T16" s="796"/>
      <c r="U16" s="796"/>
      <c r="V16" s="796">
        <v>2</v>
      </c>
      <c r="W16" s="796"/>
      <c r="X16" s="796"/>
      <c r="Y16" s="796"/>
      <c r="Z16" s="358"/>
      <c r="AA16" s="358"/>
      <c r="AB16" s="358"/>
      <c r="AC16" s="358"/>
    </row>
    <row r="17" spans="1:29" s="17" customFormat="1" ht="24.75" customHeight="1">
      <c r="A17" s="796"/>
      <c r="B17" s="797" t="s">
        <v>297</v>
      </c>
      <c r="C17" s="796"/>
      <c r="D17" s="796" t="s">
        <v>375</v>
      </c>
      <c r="E17" s="796"/>
      <c r="F17" s="796"/>
      <c r="G17" s="806">
        <v>9.5</v>
      </c>
      <c r="H17" s="796">
        <f t="shared" si="0"/>
        <v>285</v>
      </c>
      <c r="I17" s="796">
        <f t="shared" si="1"/>
        <v>109</v>
      </c>
      <c r="J17" s="796"/>
      <c r="K17" s="796"/>
      <c r="L17" s="796">
        <v>109</v>
      </c>
      <c r="M17" s="796">
        <f t="shared" si="2"/>
        <v>176</v>
      </c>
      <c r="N17" s="796"/>
      <c r="O17" s="796"/>
      <c r="P17" s="796"/>
      <c r="Q17" s="796">
        <v>1</v>
      </c>
      <c r="R17" s="796">
        <v>2</v>
      </c>
      <c r="S17" s="796">
        <v>2</v>
      </c>
      <c r="T17" s="806">
        <v>1.5</v>
      </c>
      <c r="U17" s="796">
        <v>2</v>
      </c>
      <c r="V17" s="796">
        <v>2</v>
      </c>
      <c r="W17" s="796"/>
      <c r="X17" s="796"/>
      <c r="Y17" s="796"/>
      <c r="Z17" s="358"/>
      <c r="AA17" s="358"/>
      <c r="AB17" s="358"/>
      <c r="AC17" s="358"/>
    </row>
    <row r="18" spans="1:29" s="17" customFormat="1" ht="24.75" customHeight="1">
      <c r="A18" s="796"/>
      <c r="B18" s="796"/>
      <c r="C18" s="796"/>
      <c r="D18" s="796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796"/>
      <c r="Z18" s="358"/>
      <c r="AA18" s="358"/>
      <c r="AB18" s="358"/>
      <c r="AC18" s="358"/>
    </row>
    <row r="19" spans="1:29" s="17" customFormat="1" ht="24.75" customHeight="1">
      <c r="A19" s="796"/>
      <c r="B19" s="796"/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358"/>
      <c r="AA19" s="358"/>
      <c r="AB19" s="358"/>
      <c r="AC19" s="358"/>
    </row>
    <row r="20" spans="1:29" s="17" customFormat="1" ht="24.75" customHeight="1">
      <c r="A20" s="796"/>
      <c r="B20" s="796"/>
      <c r="C20" s="796"/>
      <c r="D20" s="796"/>
      <c r="E20" s="796"/>
      <c r="F20" s="796"/>
      <c r="G20" s="796"/>
      <c r="H20" s="796"/>
      <c r="I20" s="796"/>
      <c r="J20" s="796"/>
      <c r="K20" s="796"/>
      <c r="L20" s="796"/>
      <c r="M20" s="796"/>
      <c r="N20" s="796"/>
      <c r="O20" s="796"/>
      <c r="P20" s="796"/>
      <c r="Q20" s="796"/>
      <c r="R20" s="796"/>
      <c r="S20" s="796"/>
      <c r="T20" s="796"/>
      <c r="U20" s="796"/>
      <c r="V20" s="796"/>
      <c r="W20" s="796"/>
      <c r="X20" s="796"/>
      <c r="Y20" s="796"/>
      <c r="Z20" s="358"/>
      <c r="AA20" s="358"/>
      <c r="AB20" s="358"/>
      <c r="AC20" s="358"/>
    </row>
    <row r="21" spans="1:29" s="17" customFormat="1" ht="24.75" customHeight="1">
      <c r="A21" s="796"/>
      <c r="B21" s="796"/>
      <c r="C21" s="796"/>
      <c r="D21" s="796"/>
      <c r="E21" s="796"/>
      <c r="F21" s="796"/>
      <c r="G21" s="796"/>
      <c r="H21" s="796"/>
      <c r="I21" s="796"/>
      <c r="J21" s="796"/>
      <c r="K21" s="796"/>
      <c r="L21" s="796"/>
      <c r="M21" s="796"/>
      <c r="N21" s="796"/>
      <c r="O21" s="796"/>
      <c r="P21" s="796"/>
      <c r="Q21" s="796"/>
      <c r="R21" s="796"/>
      <c r="S21" s="796"/>
      <c r="T21" s="796"/>
      <c r="U21" s="796"/>
      <c r="V21" s="796"/>
      <c r="W21" s="796"/>
      <c r="X21" s="796"/>
      <c r="Y21" s="796"/>
      <c r="Z21" s="358"/>
      <c r="AA21" s="358"/>
      <c r="AB21" s="358"/>
      <c r="AC21" s="358"/>
    </row>
    <row r="22" spans="1:29" s="17" customFormat="1" ht="24.75" customHeight="1">
      <c r="A22" s="796"/>
      <c r="B22" s="796"/>
      <c r="C22" s="796"/>
      <c r="D22" s="796"/>
      <c r="E22" s="796"/>
      <c r="F22" s="796"/>
      <c r="G22" s="796"/>
      <c r="H22" s="796"/>
      <c r="I22" s="796"/>
      <c r="J22" s="796"/>
      <c r="K22" s="796"/>
      <c r="L22" s="796"/>
      <c r="M22" s="796"/>
      <c r="N22" s="796"/>
      <c r="O22" s="796"/>
      <c r="P22" s="796"/>
      <c r="Q22" s="796"/>
      <c r="R22" s="796"/>
      <c r="S22" s="796"/>
      <c r="T22" s="796"/>
      <c r="U22" s="796"/>
      <c r="V22" s="796"/>
      <c r="W22" s="796"/>
      <c r="X22" s="796"/>
      <c r="Y22" s="796"/>
      <c r="Z22" s="358"/>
      <c r="AA22" s="358"/>
      <c r="AB22" s="358"/>
      <c r="AC22" s="358"/>
    </row>
    <row r="23" spans="1:29" s="17" customFormat="1" ht="24.75" customHeight="1">
      <c r="A23" s="796"/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96"/>
      <c r="R23" s="796"/>
      <c r="S23" s="796"/>
      <c r="T23" s="796"/>
      <c r="U23" s="796"/>
      <c r="V23" s="796"/>
      <c r="W23" s="796"/>
      <c r="X23" s="796"/>
      <c r="Y23" s="796"/>
      <c r="Z23" s="358"/>
      <c r="AA23" s="358"/>
      <c r="AB23" s="358"/>
      <c r="AC23" s="358"/>
    </row>
    <row r="24" spans="1:29" s="17" customFormat="1" ht="34.5" customHeight="1">
      <c r="A24" s="796"/>
      <c r="B24" s="798" t="s">
        <v>364</v>
      </c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96"/>
      <c r="R24" s="796"/>
      <c r="S24" s="796"/>
      <c r="T24" s="796"/>
      <c r="U24" s="796"/>
      <c r="V24" s="796"/>
      <c r="W24" s="796"/>
      <c r="X24" s="796"/>
      <c r="Y24" s="796"/>
      <c r="Z24" s="358"/>
      <c r="AA24" s="358"/>
      <c r="AB24" s="358"/>
      <c r="AC24" s="358"/>
    </row>
    <row r="25" spans="1:29" s="17" customFormat="1" ht="24.75" customHeight="1">
      <c r="A25" s="796"/>
      <c r="B25" s="754" t="s">
        <v>373</v>
      </c>
      <c r="C25" s="796"/>
      <c r="D25" s="796" t="s">
        <v>321</v>
      </c>
      <c r="E25" s="796"/>
      <c r="F25" s="796"/>
      <c r="G25" s="796">
        <v>3</v>
      </c>
      <c r="H25" s="796">
        <f>G25*30</f>
        <v>90</v>
      </c>
      <c r="I25" s="796">
        <f>J25+K25+L25</f>
        <v>36</v>
      </c>
      <c r="J25" s="796">
        <v>18</v>
      </c>
      <c r="K25" s="796"/>
      <c r="L25" s="796">
        <v>18</v>
      </c>
      <c r="M25" s="796">
        <f>H25-I25</f>
        <v>54</v>
      </c>
      <c r="N25" s="796"/>
      <c r="O25" s="796">
        <v>2</v>
      </c>
      <c r="P25" s="796">
        <v>2</v>
      </c>
      <c r="Q25" s="796"/>
      <c r="R25" s="796"/>
      <c r="S25" s="796"/>
      <c r="T25" s="796"/>
      <c r="U25" s="796"/>
      <c r="V25" s="796"/>
      <c r="W25" s="796"/>
      <c r="X25" s="796"/>
      <c r="Y25" s="796"/>
      <c r="Z25" s="358"/>
      <c r="AA25" s="358"/>
      <c r="AB25" s="358"/>
      <c r="AC25" s="358"/>
    </row>
    <row r="26" spans="1:29" s="17" customFormat="1" ht="24.75" customHeight="1">
      <c r="A26" s="796"/>
      <c r="B26" s="754" t="s">
        <v>374</v>
      </c>
      <c r="C26" s="796"/>
      <c r="D26" s="796" t="s">
        <v>321</v>
      </c>
      <c r="E26" s="796"/>
      <c r="F26" s="796"/>
      <c r="G26" s="796">
        <v>3</v>
      </c>
      <c r="H26" s="796">
        <f>G26*30</f>
        <v>90</v>
      </c>
      <c r="I26" s="796">
        <f>J26+K26+L26</f>
        <v>36</v>
      </c>
      <c r="J26" s="796">
        <v>18</v>
      </c>
      <c r="K26" s="796"/>
      <c r="L26" s="796">
        <v>18</v>
      </c>
      <c r="M26" s="796">
        <f>H26-I26</f>
        <v>54</v>
      </c>
      <c r="N26" s="796"/>
      <c r="O26" s="796">
        <v>2</v>
      </c>
      <c r="P26" s="796">
        <v>2</v>
      </c>
      <c r="Q26" s="796"/>
      <c r="R26" s="796"/>
      <c r="S26" s="796"/>
      <c r="T26" s="796"/>
      <c r="U26" s="796"/>
      <c r="V26" s="796"/>
      <c r="W26" s="796"/>
      <c r="X26" s="796"/>
      <c r="Y26" s="796"/>
      <c r="Z26" s="358"/>
      <c r="AA26" s="358"/>
      <c r="AB26" s="358"/>
      <c r="AC26" s="358"/>
    </row>
    <row r="27" spans="1:29" s="17" customFormat="1" ht="24.75" customHeight="1">
      <c r="A27" s="796"/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96"/>
      <c r="P27" s="796"/>
      <c r="Q27" s="796"/>
      <c r="R27" s="796"/>
      <c r="S27" s="796"/>
      <c r="T27" s="796"/>
      <c r="U27" s="796"/>
      <c r="V27" s="796"/>
      <c r="W27" s="796"/>
      <c r="X27" s="796"/>
      <c r="Y27" s="796"/>
      <c r="Z27" s="358"/>
      <c r="AA27" s="358"/>
      <c r="AB27" s="358"/>
      <c r="AC27" s="358"/>
    </row>
    <row r="28" spans="2:29" s="17" customFormat="1" ht="21" customHeight="1" thickBot="1">
      <c r="B28" s="797" t="s">
        <v>365</v>
      </c>
      <c r="C28" s="97"/>
      <c r="D28" s="97"/>
      <c r="E28" s="633"/>
      <c r="F28" s="633"/>
      <c r="G28" s="97"/>
      <c r="H28" s="97"/>
      <c r="I28" s="634"/>
      <c r="J28" s="634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358"/>
      <c r="AA28" s="358"/>
      <c r="AB28" s="358"/>
      <c r="AC28" s="358"/>
    </row>
    <row r="29" spans="1:29" s="504" customFormat="1" ht="27" customHeight="1">
      <c r="A29" s="505" t="s">
        <v>171</v>
      </c>
      <c r="B29" s="716" t="s">
        <v>295</v>
      </c>
      <c r="C29" s="506"/>
      <c r="D29" s="507">
        <v>3</v>
      </c>
      <c r="E29" s="507"/>
      <c r="F29" s="508"/>
      <c r="G29" s="497">
        <v>1.5</v>
      </c>
      <c r="H29" s="688">
        <f>G29*30</f>
        <v>45</v>
      </c>
      <c r="I29" s="499">
        <f>J29+K29+L29</f>
        <v>15</v>
      </c>
      <c r="J29" s="499">
        <v>10</v>
      </c>
      <c r="K29" s="499"/>
      <c r="L29" s="499">
        <v>5</v>
      </c>
      <c r="M29" s="500">
        <f>H29-I29</f>
        <v>30</v>
      </c>
      <c r="N29" s="496"/>
      <c r="O29" s="501"/>
      <c r="P29" s="502"/>
      <c r="Q29" s="498">
        <v>1</v>
      </c>
      <c r="R29" s="499"/>
      <c r="S29" s="500"/>
      <c r="T29" s="503"/>
      <c r="U29" s="499"/>
      <c r="V29" s="500"/>
      <c r="W29" s="496"/>
      <c r="X29" s="681"/>
      <c r="Y29" s="682"/>
      <c r="Z29" s="673"/>
      <c r="AA29" s="538"/>
      <c r="AB29" s="538"/>
      <c r="AC29" s="538"/>
    </row>
    <row r="30" spans="1:29" s="504" customFormat="1" ht="27" customHeight="1">
      <c r="A30" s="509" t="s">
        <v>172</v>
      </c>
      <c r="B30" s="717" t="s">
        <v>86</v>
      </c>
      <c r="C30" s="600"/>
      <c r="D30" s="669">
        <v>3</v>
      </c>
      <c r="E30" s="669"/>
      <c r="F30" s="710"/>
      <c r="G30" s="683">
        <v>1.5</v>
      </c>
      <c r="H30" s="689">
        <f>G30*30</f>
        <v>45</v>
      </c>
      <c r="I30" s="670">
        <f>J30+K30+L30</f>
        <v>15</v>
      </c>
      <c r="J30" s="670">
        <v>10</v>
      </c>
      <c r="K30" s="670"/>
      <c r="L30" s="670">
        <v>5</v>
      </c>
      <c r="M30" s="690">
        <f>H30-I30</f>
        <v>30</v>
      </c>
      <c r="N30" s="600"/>
      <c r="O30" s="510"/>
      <c r="P30" s="601"/>
      <c r="Q30" s="705">
        <v>1</v>
      </c>
      <c r="R30" s="670"/>
      <c r="S30" s="690"/>
      <c r="T30" s="706"/>
      <c r="U30" s="670"/>
      <c r="V30" s="690"/>
      <c r="W30" s="600"/>
      <c r="X30" s="510"/>
      <c r="Y30" s="601"/>
      <c r="Z30" s="673"/>
      <c r="AA30" s="538"/>
      <c r="AB30" s="538"/>
      <c r="AC30" s="538"/>
    </row>
    <row r="31" spans="1:29" s="504" customFormat="1" ht="27" customHeight="1">
      <c r="A31" s="509" t="s">
        <v>172</v>
      </c>
      <c r="B31" s="717" t="s">
        <v>386</v>
      </c>
      <c r="C31" s="600"/>
      <c r="D31" s="669">
        <v>3</v>
      </c>
      <c r="E31" s="669"/>
      <c r="F31" s="710"/>
      <c r="G31" s="683">
        <v>1.5</v>
      </c>
      <c r="H31" s="689">
        <f>G31*30</f>
        <v>45</v>
      </c>
      <c r="I31" s="670">
        <f>J31+K31+L31</f>
        <v>15</v>
      </c>
      <c r="J31" s="670">
        <v>10</v>
      </c>
      <c r="K31" s="670"/>
      <c r="L31" s="670">
        <v>5</v>
      </c>
      <c r="M31" s="690">
        <f>H31-I31</f>
        <v>30</v>
      </c>
      <c r="N31" s="600"/>
      <c r="O31" s="510"/>
      <c r="P31" s="601"/>
      <c r="Q31" s="705">
        <v>1</v>
      </c>
      <c r="R31" s="670"/>
      <c r="S31" s="690"/>
      <c r="T31" s="706"/>
      <c r="U31" s="670"/>
      <c r="V31" s="690"/>
      <c r="W31" s="600"/>
      <c r="X31" s="510"/>
      <c r="Y31" s="601"/>
      <c r="Z31" s="673"/>
      <c r="AA31" s="538"/>
      <c r="AB31" s="538"/>
      <c r="AC31" s="538"/>
    </row>
    <row r="32" spans="1:29" s="17" customFormat="1" ht="15.75">
      <c r="A32" s="20"/>
      <c r="B32" s="1885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358"/>
      <c r="AA32" s="358"/>
      <c r="AB32" s="358"/>
      <c r="AC32" s="358"/>
    </row>
    <row r="33" spans="1:29" s="17" customFormat="1" ht="21" customHeight="1">
      <c r="A33" s="358"/>
      <c r="B33" s="853" t="s">
        <v>366</v>
      </c>
      <c r="C33" s="854"/>
      <c r="D33" s="846"/>
      <c r="E33" s="847"/>
      <c r="F33" s="847"/>
      <c r="G33" s="846"/>
      <c r="H33" s="846"/>
      <c r="I33" s="847"/>
      <c r="J33" s="847"/>
      <c r="K33" s="522"/>
      <c r="L33" s="522"/>
      <c r="M33" s="522"/>
      <c r="N33" s="848"/>
      <c r="O33" s="848"/>
      <c r="P33" s="848"/>
      <c r="Q33" s="848"/>
      <c r="R33" s="848"/>
      <c r="S33" s="266"/>
      <c r="T33" s="266"/>
      <c r="U33" s="266"/>
      <c r="V33" s="266"/>
      <c r="W33" s="266"/>
      <c r="X33" s="266"/>
      <c r="Y33" s="266"/>
      <c r="Z33" s="358"/>
      <c r="AA33" s="358"/>
      <c r="AB33" s="358"/>
      <c r="AC33" s="358"/>
    </row>
    <row r="34" spans="1:29" s="504" customFormat="1" ht="34.5" customHeight="1">
      <c r="A34" s="851" t="s">
        <v>171</v>
      </c>
      <c r="B34" s="716" t="s">
        <v>384</v>
      </c>
      <c r="C34" s="852"/>
      <c r="D34" s="849" t="s">
        <v>323</v>
      </c>
      <c r="E34" s="849"/>
      <c r="F34" s="849"/>
      <c r="G34" s="850">
        <v>1.5</v>
      </c>
      <c r="H34" s="849">
        <f>G34*30</f>
        <v>45</v>
      </c>
      <c r="I34" s="849">
        <f>J34+K34+L34</f>
        <v>18</v>
      </c>
      <c r="J34" s="849">
        <v>18</v>
      </c>
      <c r="K34" s="849"/>
      <c r="L34" s="849"/>
      <c r="M34" s="849">
        <f>H34-I34</f>
        <v>27</v>
      </c>
      <c r="N34" s="849"/>
      <c r="O34" s="849"/>
      <c r="P34" s="849"/>
      <c r="Q34" s="849"/>
      <c r="R34" s="849">
        <v>2</v>
      </c>
      <c r="S34" s="844"/>
      <c r="T34" s="503"/>
      <c r="U34" s="499"/>
      <c r="V34" s="500"/>
      <c r="W34" s="496"/>
      <c r="X34" s="681"/>
      <c r="Y34" s="682"/>
      <c r="Z34" s="673"/>
      <c r="AA34" s="538"/>
      <c r="AB34" s="538"/>
      <c r="AC34" s="538"/>
    </row>
    <row r="35" spans="1:29" s="504" customFormat="1" ht="27" customHeight="1">
      <c r="A35" s="509" t="s">
        <v>172</v>
      </c>
      <c r="B35" s="717" t="s">
        <v>385</v>
      </c>
      <c r="C35" s="843"/>
      <c r="D35" s="849" t="s">
        <v>323</v>
      </c>
      <c r="E35" s="849"/>
      <c r="F35" s="849"/>
      <c r="G35" s="850">
        <v>1.5</v>
      </c>
      <c r="H35" s="849">
        <f>G35*30</f>
        <v>45</v>
      </c>
      <c r="I35" s="849">
        <f>J35+K35+L35</f>
        <v>18</v>
      </c>
      <c r="J35" s="849">
        <v>18</v>
      </c>
      <c r="K35" s="849"/>
      <c r="L35" s="849"/>
      <c r="M35" s="849">
        <f>H35-I35</f>
        <v>27</v>
      </c>
      <c r="N35" s="849"/>
      <c r="O35" s="849"/>
      <c r="P35" s="849"/>
      <c r="Q35" s="849"/>
      <c r="R35" s="849">
        <v>2</v>
      </c>
      <c r="S35" s="845"/>
      <c r="T35" s="706"/>
      <c r="U35" s="670"/>
      <c r="V35" s="690"/>
      <c r="W35" s="600"/>
      <c r="X35" s="510"/>
      <c r="Y35" s="601"/>
      <c r="Z35" s="673"/>
      <c r="AA35" s="538"/>
      <c r="AB35" s="538"/>
      <c r="AC35" s="538"/>
    </row>
    <row r="36" spans="1:29" s="17" customFormat="1" ht="15.75">
      <c r="A36" s="20"/>
      <c r="B36" s="795"/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358"/>
      <c r="AA36" s="358"/>
      <c r="AB36" s="358"/>
      <c r="AC36" s="358"/>
    </row>
    <row r="37" spans="1:29" s="17" customFormat="1" ht="15.75">
      <c r="A37" s="20"/>
      <c r="B37" s="795"/>
      <c r="C37" s="795"/>
      <c r="D37" s="795"/>
      <c r="E37" s="795"/>
      <c r="F37" s="795"/>
      <c r="G37" s="795"/>
      <c r="H37" s="795"/>
      <c r="I37" s="795"/>
      <c r="J37" s="795"/>
      <c r="K37" s="795"/>
      <c r="L37" s="795"/>
      <c r="M37" s="795"/>
      <c r="N37" s="795"/>
      <c r="O37" s="795"/>
      <c r="P37" s="795"/>
      <c r="Q37" s="795"/>
      <c r="R37" s="795"/>
      <c r="S37" s="795"/>
      <c r="T37" s="795"/>
      <c r="U37" s="795"/>
      <c r="V37" s="795"/>
      <c r="W37" s="795"/>
      <c r="X37" s="795"/>
      <c r="Y37" s="795"/>
      <c r="Z37" s="358"/>
      <c r="AA37" s="358"/>
      <c r="AB37" s="358"/>
      <c r="AC37" s="358"/>
    </row>
    <row r="38" spans="1:29" s="17" customFormat="1" ht="15.75">
      <c r="A38" s="13"/>
      <c r="B38" s="22"/>
      <c r="C38" s="23"/>
      <c r="D38" s="23"/>
      <c r="E38" s="23"/>
      <c r="F38" s="22"/>
      <c r="G38" s="22"/>
      <c r="H38" s="22"/>
      <c r="I38" s="22"/>
      <c r="J38" s="22"/>
      <c r="K38" s="22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358"/>
      <c r="AA38" s="358"/>
      <c r="AB38" s="358"/>
      <c r="AC38" s="358"/>
    </row>
    <row r="39" spans="1:29" s="17" customFormat="1" ht="15.75">
      <c r="A39" s="13"/>
      <c r="B39" s="797" t="s">
        <v>367</v>
      </c>
      <c r="C39" s="23"/>
      <c r="D39" s="23"/>
      <c r="E39" s="23"/>
      <c r="F39" s="22"/>
      <c r="G39" s="22"/>
      <c r="H39" s="22"/>
      <c r="I39" s="22"/>
      <c r="J39" s="22"/>
      <c r="K39" s="22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358"/>
      <c r="AA39" s="358"/>
      <c r="AB39" s="358"/>
      <c r="AC39" s="358"/>
    </row>
    <row r="40" spans="1:29" s="504" customFormat="1" ht="27" customHeight="1">
      <c r="A40" s="509" t="s">
        <v>174</v>
      </c>
      <c r="B40" s="719" t="s">
        <v>44</v>
      </c>
      <c r="C40" s="699"/>
      <c r="D40" s="521" t="s">
        <v>324</v>
      </c>
      <c r="E40" s="521"/>
      <c r="F40" s="700"/>
      <c r="G40" s="684">
        <v>1.5</v>
      </c>
      <c r="H40" s="691">
        <v>45</v>
      </c>
      <c r="I40" s="499">
        <f>J40+K40+L40</f>
        <v>18</v>
      </c>
      <c r="J40" s="521">
        <v>18</v>
      </c>
      <c r="K40" s="521"/>
      <c r="L40" s="521"/>
      <c r="M40" s="690">
        <f>H40-I40</f>
        <v>27</v>
      </c>
      <c r="N40" s="699"/>
      <c r="O40" s="671"/>
      <c r="P40" s="700"/>
      <c r="Q40" s="691"/>
      <c r="R40" s="538"/>
      <c r="S40" s="521">
        <v>2</v>
      </c>
      <c r="T40" s="691"/>
      <c r="U40" s="521"/>
      <c r="V40" s="692"/>
      <c r="W40" s="600"/>
      <c r="X40" s="510"/>
      <c r="Y40" s="601"/>
      <c r="Z40" s="673"/>
      <c r="AA40" s="538"/>
      <c r="AB40" s="538"/>
      <c r="AC40" s="538"/>
    </row>
    <row r="41" spans="1:29" s="504" customFormat="1" ht="21.75" customHeight="1">
      <c r="A41" s="509" t="s">
        <v>307</v>
      </c>
      <c r="B41" s="723" t="s">
        <v>308</v>
      </c>
      <c r="C41" s="697"/>
      <c r="D41" s="521" t="s">
        <v>324</v>
      </c>
      <c r="E41" s="521"/>
      <c r="F41" s="711"/>
      <c r="G41" s="684">
        <v>1.5</v>
      </c>
      <c r="H41" s="691">
        <f>G41*30</f>
        <v>45</v>
      </c>
      <c r="I41" s="499">
        <f>J41+K41+L41</f>
        <v>18</v>
      </c>
      <c r="J41" s="521">
        <v>18</v>
      </c>
      <c r="K41" s="521"/>
      <c r="L41" s="521"/>
      <c r="M41" s="690">
        <f>H41-I41</f>
        <v>27</v>
      </c>
      <c r="N41" s="697"/>
      <c r="O41" s="520"/>
      <c r="P41" s="698"/>
      <c r="Q41" s="691"/>
      <c r="R41" s="538"/>
      <c r="S41" s="521">
        <v>2</v>
      </c>
      <c r="T41" s="691"/>
      <c r="U41" s="521"/>
      <c r="V41" s="692"/>
      <c r="W41" s="600"/>
      <c r="X41" s="510"/>
      <c r="Y41" s="601"/>
      <c r="Z41" s="673"/>
      <c r="AA41" s="538"/>
      <c r="AB41" s="538"/>
      <c r="AC41" s="538"/>
    </row>
    <row r="42" spans="1:29" s="504" customFormat="1" ht="27" customHeight="1">
      <c r="A42" s="509" t="s">
        <v>186</v>
      </c>
      <c r="B42" s="718" t="s">
        <v>148</v>
      </c>
      <c r="C42" s="697"/>
      <c r="D42" s="521" t="s">
        <v>324</v>
      </c>
      <c r="E42" s="521"/>
      <c r="F42" s="692"/>
      <c r="G42" s="684">
        <v>1.5</v>
      </c>
      <c r="H42" s="691">
        <v>45</v>
      </c>
      <c r="I42" s="499">
        <f>J42+K42+L42</f>
        <v>18</v>
      </c>
      <c r="J42" s="521">
        <v>18</v>
      </c>
      <c r="K42" s="521"/>
      <c r="L42" s="521"/>
      <c r="M42" s="690">
        <f>H42-I42</f>
        <v>27</v>
      </c>
      <c r="N42" s="697"/>
      <c r="O42" s="520"/>
      <c r="P42" s="698"/>
      <c r="Q42" s="691"/>
      <c r="R42" s="538"/>
      <c r="S42" s="521">
        <v>2</v>
      </c>
      <c r="T42" s="691"/>
      <c r="U42" s="521"/>
      <c r="V42" s="692"/>
      <c r="W42" s="600"/>
      <c r="X42" s="510"/>
      <c r="Y42" s="601"/>
      <c r="Z42" s="673"/>
      <c r="AA42" s="538"/>
      <c r="AB42" s="538"/>
      <c r="AC42" s="538"/>
    </row>
    <row r="43" spans="1:29" s="504" customFormat="1" ht="21.75" customHeight="1" thickBot="1">
      <c r="A43" s="728" t="s">
        <v>314</v>
      </c>
      <c r="B43" s="726" t="s">
        <v>46</v>
      </c>
      <c r="C43" s="709"/>
      <c r="D43" s="521" t="s">
        <v>324</v>
      </c>
      <c r="E43" s="676"/>
      <c r="F43" s="715"/>
      <c r="G43" s="687">
        <v>1.5</v>
      </c>
      <c r="H43" s="695">
        <v>45</v>
      </c>
      <c r="I43" s="499">
        <f>J43+K43+L43</f>
        <v>18</v>
      </c>
      <c r="J43" s="677">
        <v>18</v>
      </c>
      <c r="K43" s="677"/>
      <c r="L43" s="677"/>
      <c r="M43" s="690">
        <f>H43-I43</f>
        <v>27</v>
      </c>
      <c r="N43" s="703"/>
      <c r="O43" s="678"/>
      <c r="P43" s="704"/>
      <c r="Q43" s="695"/>
      <c r="R43" s="538"/>
      <c r="S43" s="677">
        <v>2</v>
      </c>
      <c r="T43" s="707"/>
      <c r="U43" s="677"/>
      <c r="V43" s="696"/>
      <c r="W43" s="709"/>
      <c r="X43" s="676"/>
      <c r="Y43" s="679"/>
      <c r="Z43" s="673"/>
      <c r="AA43" s="538"/>
      <c r="AB43" s="538"/>
      <c r="AC43" s="538"/>
    </row>
    <row r="44" spans="1:29" s="504" customFormat="1" ht="21.75" customHeight="1">
      <c r="A44" s="799"/>
      <c r="B44" s="800"/>
      <c r="C44" s="801"/>
      <c r="D44" s="801"/>
      <c r="E44" s="801"/>
      <c r="F44" s="802"/>
      <c r="G44" s="803"/>
      <c r="H44" s="803"/>
      <c r="I44" s="803"/>
      <c r="J44" s="803"/>
      <c r="K44" s="803"/>
      <c r="L44" s="803"/>
      <c r="M44" s="803"/>
      <c r="N44" s="804"/>
      <c r="O44" s="804"/>
      <c r="P44" s="804"/>
      <c r="Q44" s="803"/>
      <c r="R44" s="803"/>
      <c r="S44" s="805"/>
      <c r="T44" s="805"/>
      <c r="U44" s="803"/>
      <c r="V44" s="803"/>
      <c r="W44" s="801"/>
      <c r="X44" s="801"/>
      <c r="Y44" s="801"/>
      <c r="Z44" s="673"/>
      <c r="AA44" s="538"/>
      <c r="AB44" s="538"/>
      <c r="AC44" s="538"/>
    </row>
    <row r="45" spans="1:29" s="17" customFormat="1" ht="15.75">
      <c r="A45" s="13"/>
      <c r="B45" s="797" t="s">
        <v>368</v>
      </c>
      <c r="C45" s="15"/>
      <c r="D45" s="16"/>
      <c r="E45" s="16"/>
      <c r="F45" s="15"/>
      <c r="G45" s="15"/>
      <c r="H45" s="1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358"/>
      <c r="AA45" s="358"/>
      <c r="AB45" s="358"/>
      <c r="AC45" s="358"/>
    </row>
    <row r="46" spans="1:29" s="519" customFormat="1" ht="31.5" customHeight="1">
      <c r="A46" s="511" t="s">
        <v>185</v>
      </c>
      <c r="B46" s="722" t="s">
        <v>305</v>
      </c>
      <c r="C46" s="512"/>
      <c r="D46" s="513">
        <v>5</v>
      </c>
      <c r="E46" s="513"/>
      <c r="F46" s="514"/>
      <c r="G46" s="515">
        <v>2</v>
      </c>
      <c r="H46" s="694">
        <f>G46*30</f>
        <v>60</v>
      </c>
      <c r="I46" s="499">
        <f>J46+K46+L46</f>
        <v>22</v>
      </c>
      <c r="J46" s="521">
        <v>15</v>
      </c>
      <c r="K46" s="521"/>
      <c r="L46" s="521">
        <v>7</v>
      </c>
      <c r="M46" s="690">
        <f>H46-I46</f>
        <v>38</v>
      </c>
      <c r="N46" s="512"/>
      <c r="O46" s="513"/>
      <c r="P46" s="514"/>
      <c r="Q46" s="517"/>
      <c r="R46" s="481"/>
      <c r="S46" s="516"/>
      <c r="T46" s="691">
        <v>1.5</v>
      </c>
      <c r="U46" s="518"/>
      <c r="V46" s="516"/>
      <c r="W46" s="708"/>
      <c r="X46" s="482"/>
      <c r="Y46" s="675"/>
      <c r="Z46" s="674"/>
      <c r="AA46" s="539"/>
      <c r="AB46" s="539"/>
      <c r="AC46" s="539"/>
    </row>
    <row r="47" spans="1:29" s="504" customFormat="1" ht="21.75" customHeight="1">
      <c r="A47" s="511" t="s">
        <v>311</v>
      </c>
      <c r="B47" s="724" t="s">
        <v>312</v>
      </c>
      <c r="C47" s="701"/>
      <c r="D47" s="481">
        <v>5</v>
      </c>
      <c r="E47" s="481"/>
      <c r="F47" s="713"/>
      <c r="G47" s="686">
        <v>2</v>
      </c>
      <c r="H47" s="517">
        <v>45</v>
      </c>
      <c r="I47" s="499">
        <f>J47+K47+L47</f>
        <v>22</v>
      </c>
      <c r="J47" s="521">
        <v>15</v>
      </c>
      <c r="K47" s="521"/>
      <c r="L47" s="521">
        <v>7</v>
      </c>
      <c r="M47" s="690">
        <f>H47-I47</f>
        <v>23</v>
      </c>
      <c r="N47" s="701"/>
      <c r="O47" s="480"/>
      <c r="P47" s="702"/>
      <c r="Q47" s="517"/>
      <c r="R47" s="481"/>
      <c r="S47" s="516"/>
      <c r="T47" s="691">
        <v>1.5</v>
      </c>
      <c r="U47" s="481"/>
      <c r="V47" s="516"/>
      <c r="W47" s="708"/>
      <c r="X47" s="482"/>
      <c r="Y47" s="675"/>
      <c r="Z47" s="673"/>
      <c r="AA47" s="538"/>
      <c r="AB47" s="538"/>
      <c r="AC47" s="538"/>
    </row>
    <row r="48" spans="1:29" s="504" customFormat="1" ht="21.75" customHeight="1">
      <c r="A48" s="509" t="s">
        <v>188</v>
      </c>
      <c r="B48" s="723" t="s">
        <v>306</v>
      </c>
      <c r="C48" s="697"/>
      <c r="D48" s="521">
        <v>5</v>
      </c>
      <c r="E48" s="521"/>
      <c r="F48" s="692"/>
      <c r="G48" s="684">
        <v>2</v>
      </c>
      <c r="H48" s="691">
        <v>45</v>
      </c>
      <c r="I48" s="499">
        <f>J48+K48+L48</f>
        <v>22</v>
      </c>
      <c r="J48" s="521">
        <v>15</v>
      </c>
      <c r="K48" s="521"/>
      <c r="L48" s="521">
        <v>7</v>
      </c>
      <c r="M48" s="690">
        <f>H48-I48</f>
        <v>23</v>
      </c>
      <c r="N48" s="697"/>
      <c r="O48" s="520"/>
      <c r="P48" s="698"/>
      <c r="Q48" s="691"/>
      <c r="R48" s="521"/>
      <c r="S48" s="692"/>
      <c r="T48" s="691">
        <v>1.5</v>
      </c>
      <c r="U48" s="671"/>
      <c r="V48" s="700"/>
      <c r="W48" s="600"/>
      <c r="X48" s="510"/>
      <c r="Y48" s="601"/>
      <c r="Z48" s="673"/>
      <c r="AA48" s="538"/>
      <c r="AB48" s="538"/>
      <c r="AC48" s="538"/>
    </row>
    <row r="49" spans="1:29" s="17" customFormat="1" ht="15.75">
      <c r="A49" s="13"/>
      <c r="B49" s="14"/>
      <c r="C49" s="15"/>
      <c r="D49" s="16"/>
      <c r="E49" s="16"/>
      <c r="F49" s="15"/>
      <c r="G49" s="15"/>
      <c r="H49" s="1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358"/>
      <c r="AA49" s="358"/>
      <c r="AB49" s="358"/>
      <c r="AC49" s="358"/>
    </row>
    <row r="50" spans="1:29" s="17" customFormat="1" ht="15.75">
      <c r="A50" s="13"/>
      <c r="B50" s="14"/>
      <c r="C50" s="15"/>
      <c r="D50" s="16"/>
      <c r="E50" s="16"/>
      <c r="F50" s="15"/>
      <c r="G50" s="15"/>
      <c r="H50" s="1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358"/>
      <c r="AA50" s="358"/>
      <c r="AB50" s="358"/>
      <c r="AC50" s="358"/>
    </row>
    <row r="51" spans="1:29" s="17" customFormat="1" ht="15.75">
      <c r="A51" s="13"/>
      <c r="B51" s="797" t="s">
        <v>369</v>
      </c>
      <c r="C51" s="15"/>
      <c r="D51" s="16"/>
      <c r="E51" s="16"/>
      <c r="F51" s="15"/>
      <c r="G51" s="15"/>
      <c r="H51" s="1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358"/>
      <c r="AA51" s="358"/>
      <c r="AB51" s="358"/>
      <c r="AC51" s="358"/>
    </row>
    <row r="52" spans="1:29" s="504" customFormat="1" ht="27" customHeight="1">
      <c r="A52" s="509" t="s">
        <v>173</v>
      </c>
      <c r="B52" s="718" t="s">
        <v>296</v>
      </c>
      <c r="C52" s="697"/>
      <c r="D52" s="521" t="s">
        <v>325</v>
      </c>
      <c r="E52" s="521"/>
      <c r="F52" s="711"/>
      <c r="G52" s="684">
        <v>1.5</v>
      </c>
      <c r="H52" s="691">
        <v>45</v>
      </c>
      <c r="I52" s="499">
        <f>J52+K52+L52</f>
        <v>18</v>
      </c>
      <c r="J52" s="521">
        <v>18</v>
      </c>
      <c r="K52" s="521"/>
      <c r="L52" s="521"/>
      <c r="M52" s="690">
        <f>H52-I52</f>
        <v>27</v>
      </c>
      <c r="N52" s="697"/>
      <c r="O52" s="520"/>
      <c r="P52" s="698"/>
      <c r="Q52" s="691"/>
      <c r="R52" s="521"/>
      <c r="S52" s="700"/>
      <c r="T52" s="699"/>
      <c r="U52" s="521">
        <v>2</v>
      </c>
      <c r="V52" s="692"/>
      <c r="W52" s="600"/>
      <c r="X52" s="510"/>
      <c r="Y52" s="601"/>
      <c r="Z52" s="673"/>
      <c r="AA52" s="538"/>
      <c r="AB52" s="538"/>
      <c r="AC52" s="538"/>
    </row>
    <row r="53" spans="1:29" s="504" customFormat="1" ht="25.5" customHeight="1">
      <c r="A53" s="509" t="s">
        <v>187</v>
      </c>
      <c r="B53" s="723" t="s">
        <v>45</v>
      </c>
      <c r="C53" s="697"/>
      <c r="D53" s="521" t="s">
        <v>325</v>
      </c>
      <c r="E53" s="521"/>
      <c r="F53" s="692"/>
      <c r="G53" s="684">
        <v>1.5</v>
      </c>
      <c r="H53" s="691">
        <v>45</v>
      </c>
      <c r="I53" s="499">
        <f>J53+K53+L53</f>
        <v>18</v>
      </c>
      <c r="J53" s="521">
        <v>18</v>
      </c>
      <c r="K53" s="521"/>
      <c r="L53" s="521"/>
      <c r="M53" s="690">
        <f>H53-I53</f>
        <v>27</v>
      </c>
      <c r="N53" s="697"/>
      <c r="O53" s="520"/>
      <c r="P53" s="698"/>
      <c r="Q53" s="691"/>
      <c r="R53" s="521"/>
      <c r="S53" s="692"/>
      <c r="T53" s="691"/>
      <c r="U53" s="521">
        <v>2</v>
      </c>
      <c r="V53" s="692"/>
      <c r="W53" s="600"/>
      <c r="X53" s="510"/>
      <c r="Y53" s="601"/>
      <c r="Z53" s="673"/>
      <c r="AA53" s="538"/>
      <c r="AB53" s="538"/>
      <c r="AC53" s="538"/>
    </row>
    <row r="54" spans="1:29" s="17" customFormat="1" ht="15.75">
      <c r="A54" s="13"/>
      <c r="B54" s="14"/>
      <c r="C54" s="15"/>
      <c r="D54" s="16"/>
      <c r="E54" s="16"/>
      <c r="F54" s="15"/>
      <c r="G54" s="15"/>
      <c r="H54" s="1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358"/>
      <c r="AA54" s="358"/>
      <c r="AB54" s="358"/>
      <c r="AC54" s="358"/>
    </row>
    <row r="55" spans="1:29" s="17" customFormat="1" ht="15.75">
      <c r="A55" s="13"/>
      <c r="B55" s="797" t="s">
        <v>370</v>
      </c>
      <c r="C55" s="15"/>
      <c r="D55" s="16"/>
      <c r="E55" s="16"/>
      <c r="F55" s="15"/>
      <c r="G55" s="15"/>
      <c r="H55" s="1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358"/>
      <c r="AA55" s="358"/>
      <c r="AB55" s="358"/>
      <c r="AC55" s="358"/>
    </row>
    <row r="56" spans="1:29" s="504" customFormat="1" ht="27" customHeight="1">
      <c r="A56" s="509" t="s">
        <v>184</v>
      </c>
      <c r="B56" s="718" t="s">
        <v>304</v>
      </c>
      <c r="C56" s="697"/>
      <c r="D56" s="521" t="s">
        <v>326</v>
      </c>
      <c r="E56" s="521"/>
      <c r="F56" s="712"/>
      <c r="G56" s="684">
        <v>1.5</v>
      </c>
      <c r="H56" s="691">
        <v>45</v>
      </c>
      <c r="I56" s="499">
        <f>J56+K56+L56</f>
        <v>18</v>
      </c>
      <c r="J56" s="521">
        <v>18</v>
      </c>
      <c r="K56" s="521"/>
      <c r="L56" s="521"/>
      <c r="M56" s="690">
        <f>H56-I56</f>
        <v>27</v>
      </c>
      <c r="N56" s="697"/>
      <c r="O56" s="520"/>
      <c r="P56" s="698"/>
      <c r="Q56" s="691"/>
      <c r="R56" s="521"/>
      <c r="S56" s="692"/>
      <c r="T56" s="691"/>
      <c r="U56" s="521"/>
      <c r="V56" s="692">
        <v>2</v>
      </c>
      <c r="W56" s="600"/>
      <c r="X56" s="510"/>
      <c r="Y56" s="601"/>
      <c r="Z56" s="673"/>
      <c r="AA56" s="538"/>
      <c r="AB56" s="538"/>
      <c r="AC56" s="538"/>
    </row>
    <row r="57" spans="1:29" s="504" customFormat="1" ht="21.75" customHeight="1">
      <c r="A57" s="509" t="s">
        <v>309</v>
      </c>
      <c r="B57" s="723" t="s">
        <v>310</v>
      </c>
      <c r="C57" s="697"/>
      <c r="D57" s="521" t="s">
        <v>326</v>
      </c>
      <c r="E57" s="521"/>
      <c r="F57" s="711"/>
      <c r="G57" s="684">
        <v>1.5</v>
      </c>
      <c r="H57" s="691">
        <v>45</v>
      </c>
      <c r="I57" s="499">
        <f>J57+K57+L57</f>
        <v>18</v>
      </c>
      <c r="J57" s="521">
        <v>9</v>
      </c>
      <c r="K57" s="521"/>
      <c r="L57" s="521">
        <v>9</v>
      </c>
      <c r="M57" s="690">
        <f>H57-I57</f>
        <v>27</v>
      </c>
      <c r="N57" s="697"/>
      <c r="O57" s="520"/>
      <c r="P57" s="698"/>
      <c r="Q57" s="691"/>
      <c r="R57" s="521"/>
      <c r="S57" s="692"/>
      <c r="T57" s="691"/>
      <c r="U57" s="521"/>
      <c r="V57" s="692">
        <v>2</v>
      </c>
      <c r="W57" s="600"/>
      <c r="X57" s="510"/>
      <c r="Y57" s="601"/>
      <c r="Z57" s="673"/>
      <c r="AA57" s="538"/>
      <c r="AB57" s="538"/>
      <c r="AC57" s="538"/>
    </row>
    <row r="58" spans="1:29" s="504" customFormat="1" ht="21.75" customHeight="1">
      <c r="A58" s="727" t="s">
        <v>313</v>
      </c>
      <c r="B58" s="725" t="s">
        <v>87</v>
      </c>
      <c r="C58" s="708"/>
      <c r="D58" s="482" t="s">
        <v>326</v>
      </c>
      <c r="E58" s="482"/>
      <c r="F58" s="714"/>
      <c r="G58" s="686">
        <v>1.5</v>
      </c>
      <c r="H58" s="517">
        <v>45</v>
      </c>
      <c r="I58" s="499">
        <f>J58+K58+L58</f>
        <v>18</v>
      </c>
      <c r="J58" s="481">
        <v>9</v>
      </c>
      <c r="K58" s="481"/>
      <c r="L58" s="481">
        <v>9</v>
      </c>
      <c r="M58" s="690">
        <f>H58-I58</f>
        <v>27</v>
      </c>
      <c r="N58" s="701"/>
      <c r="O58" s="480"/>
      <c r="P58" s="702"/>
      <c r="Q58" s="517"/>
      <c r="R58" s="481"/>
      <c r="S58" s="516"/>
      <c r="T58" s="517"/>
      <c r="U58" s="481"/>
      <c r="V58" s="516">
        <v>2</v>
      </c>
      <c r="W58" s="708"/>
      <c r="X58" s="482"/>
      <c r="Y58" s="675"/>
      <c r="Z58" s="673"/>
      <c r="AA58" s="538"/>
      <c r="AB58" s="538"/>
      <c r="AC58" s="538"/>
    </row>
    <row r="59" spans="1:29" s="17" customFormat="1" ht="15.75">
      <c r="A59" s="13"/>
      <c r="B59" s="797"/>
      <c r="C59" s="15"/>
      <c r="D59" s="16"/>
      <c r="E59" s="16"/>
      <c r="F59" s="15"/>
      <c r="G59" s="15"/>
      <c r="H59" s="1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358"/>
      <c r="AA59" s="358"/>
      <c r="AB59" s="358"/>
      <c r="AC59" s="358"/>
    </row>
    <row r="60" spans="1:29" s="17" customFormat="1" ht="15.75">
      <c r="A60" s="13"/>
      <c r="B60" s="14"/>
      <c r="C60" s="15"/>
      <c r="D60" s="16"/>
      <c r="E60" s="16"/>
      <c r="F60" s="15"/>
      <c r="G60" s="15"/>
      <c r="H60" s="1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358"/>
      <c r="AA60" s="358"/>
      <c r="AB60" s="358"/>
      <c r="AC60" s="358"/>
    </row>
    <row r="61" spans="1:29" s="17" customFormat="1" ht="15.75">
      <c r="A61" s="13"/>
      <c r="B61" s="14"/>
      <c r="C61" s="15"/>
      <c r="D61" s="16"/>
      <c r="E61" s="16"/>
      <c r="F61" s="15"/>
      <c r="G61" s="15"/>
      <c r="H61" s="15"/>
      <c r="I61" s="14" t="s">
        <v>73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358"/>
      <c r="AA61" s="358"/>
      <c r="AB61" s="358"/>
      <c r="AC61" s="358"/>
    </row>
    <row r="66" spans="1:29" s="504" customFormat="1" ht="27" customHeight="1">
      <c r="A66" s="509" t="s">
        <v>175</v>
      </c>
      <c r="B66" s="720" t="s">
        <v>297</v>
      </c>
      <c r="C66" s="699"/>
      <c r="D66" s="521"/>
      <c r="E66" s="521"/>
      <c r="F66" s="700"/>
      <c r="G66" s="685">
        <f>G67+G68+G69+G70+G71+G72</f>
        <v>9.5</v>
      </c>
      <c r="H66" s="685">
        <f>H67+H68+H69+H70+H71+H72</f>
        <v>285</v>
      </c>
      <c r="I66" s="672">
        <f>78+I72</f>
        <v>96</v>
      </c>
      <c r="J66" s="672"/>
      <c r="K66" s="672"/>
      <c r="L66" s="672">
        <f>78+L72</f>
        <v>96</v>
      </c>
      <c r="M66" s="693">
        <f>117+M72</f>
        <v>144</v>
      </c>
      <c r="N66" s="699"/>
      <c r="O66" s="671"/>
      <c r="P66" s="700"/>
      <c r="Q66" s="691"/>
      <c r="R66" s="521"/>
      <c r="S66" s="692"/>
      <c r="T66" s="691"/>
      <c r="U66" s="521"/>
      <c r="V66" s="700"/>
      <c r="W66" s="600"/>
      <c r="X66" s="510"/>
      <c r="Y66" s="601"/>
      <c r="Z66" s="673"/>
      <c r="AA66" s="538"/>
      <c r="AB66" s="538"/>
      <c r="AC66" s="538"/>
    </row>
    <row r="67" spans="1:29" s="504" customFormat="1" ht="27" customHeight="1">
      <c r="A67" s="509" t="s">
        <v>298</v>
      </c>
      <c r="B67" s="721" t="s">
        <v>297</v>
      </c>
      <c r="C67" s="699"/>
      <c r="D67" s="521">
        <v>3</v>
      </c>
      <c r="E67" s="521"/>
      <c r="F67" s="700"/>
      <c r="G67" s="684">
        <v>1.5</v>
      </c>
      <c r="H67" s="691">
        <f aca="true" t="shared" si="3" ref="H67:H72">G67*30</f>
        <v>45</v>
      </c>
      <c r="I67" s="521">
        <v>14</v>
      </c>
      <c r="J67" s="521"/>
      <c r="K67" s="521"/>
      <c r="L67" s="521">
        <v>15</v>
      </c>
      <c r="M67" s="692">
        <v>16</v>
      </c>
      <c r="N67" s="699"/>
      <c r="O67" s="671"/>
      <c r="P67" s="700"/>
      <c r="Q67" s="691">
        <v>1</v>
      </c>
      <c r="R67" s="521"/>
      <c r="S67" s="692"/>
      <c r="T67" s="691"/>
      <c r="U67" s="521"/>
      <c r="V67" s="692"/>
      <c r="W67" s="600"/>
      <c r="X67" s="510"/>
      <c r="Y67" s="601"/>
      <c r="Z67" s="673"/>
      <c r="AA67" s="538"/>
      <c r="AB67" s="538"/>
      <c r="AC67" s="538"/>
    </row>
    <row r="68" spans="1:29" s="504" customFormat="1" ht="27" customHeight="1">
      <c r="A68" s="509" t="s">
        <v>299</v>
      </c>
      <c r="B68" s="721" t="s">
        <v>297</v>
      </c>
      <c r="C68" s="699"/>
      <c r="D68" s="521"/>
      <c r="E68" s="521"/>
      <c r="F68" s="700"/>
      <c r="G68" s="684">
        <v>1.5</v>
      </c>
      <c r="H68" s="691">
        <f t="shared" si="3"/>
        <v>45</v>
      </c>
      <c r="I68" s="521">
        <v>16</v>
      </c>
      <c r="J68" s="521"/>
      <c r="K68" s="521"/>
      <c r="L68" s="521">
        <v>16</v>
      </c>
      <c r="M68" s="692">
        <v>29</v>
      </c>
      <c r="N68" s="699"/>
      <c r="O68" s="671"/>
      <c r="P68" s="700"/>
      <c r="Q68" s="691"/>
      <c r="R68" s="521">
        <v>2</v>
      </c>
      <c r="S68" s="692"/>
      <c r="T68" s="691"/>
      <c r="U68" s="521"/>
      <c r="V68" s="692"/>
      <c r="W68" s="600"/>
      <c r="X68" s="510"/>
      <c r="Y68" s="601"/>
      <c r="Z68" s="673"/>
      <c r="AA68" s="538"/>
      <c r="AB68" s="538"/>
      <c r="AC68" s="538"/>
    </row>
    <row r="69" spans="1:29" s="504" customFormat="1" ht="27" customHeight="1">
      <c r="A69" s="509" t="s">
        <v>300</v>
      </c>
      <c r="B69" s="721" t="s">
        <v>297</v>
      </c>
      <c r="C69" s="699"/>
      <c r="D69" s="521" t="s">
        <v>324</v>
      </c>
      <c r="E69" s="521"/>
      <c r="F69" s="700"/>
      <c r="G69" s="684">
        <v>1.5</v>
      </c>
      <c r="H69" s="691">
        <f t="shared" si="3"/>
        <v>45</v>
      </c>
      <c r="I69" s="521">
        <v>16</v>
      </c>
      <c r="J69" s="521"/>
      <c r="K69" s="521"/>
      <c r="L69" s="521">
        <v>16</v>
      </c>
      <c r="M69" s="692">
        <v>29</v>
      </c>
      <c r="N69" s="699"/>
      <c r="O69" s="671"/>
      <c r="P69" s="700"/>
      <c r="Q69" s="691"/>
      <c r="R69" s="521"/>
      <c r="S69" s="692">
        <v>2</v>
      </c>
      <c r="T69" s="691"/>
      <c r="U69" s="521"/>
      <c r="V69" s="692"/>
      <c r="W69" s="600"/>
      <c r="X69" s="510"/>
      <c r="Y69" s="601"/>
      <c r="Z69" s="673"/>
      <c r="AA69" s="538"/>
      <c r="AB69" s="538"/>
      <c r="AC69" s="538"/>
    </row>
    <row r="70" spans="1:29" s="504" customFormat="1" ht="27" customHeight="1">
      <c r="A70" s="509" t="s">
        <v>301</v>
      </c>
      <c r="B70" s="721" t="s">
        <v>297</v>
      </c>
      <c r="C70" s="699"/>
      <c r="D70" s="521">
        <v>5</v>
      </c>
      <c r="E70" s="521"/>
      <c r="F70" s="700"/>
      <c r="G70" s="684">
        <v>2</v>
      </c>
      <c r="H70" s="691">
        <f t="shared" si="3"/>
        <v>60</v>
      </c>
      <c r="I70" s="521">
        <v>23</v>
      </c>
      <c r="J70" s="521"/>
      <c r="K70" s="521"/>
      <c r="L70" s="521">
        <v>23</v>
      </c>
      <c r="M70" s="692">
        <v>25</v>
      </c>
      <c r="N70" s="699"/>
      <c r="O70" s="671"/>
      <c r="P70" s="700"/>
      <c r="Q70" s="691"/>
      <c r="R70" s="521"/>
      <c r="S70" s="692"/>
      <c r="T70" s="691">
        <v>1.5</v>
      </c>
      <c r="U70" s="521"/>
      <c r="V70" s="692"/>
      <c r="W70" s="600"/>
      <c r="X70" s="510"/>
      <c r="Y70" s="601"/>
      <c r="Z70" s="673"/>
      <c r="AA70" s="538"/>
      <c r="AB70" s="538"/>
      <c r="AC70" s="538"/>
    </row>
    <row r="71" spans="1:29" s="504" customFormat="1" ht="27" customHeight="1">
      <c r="A71" s="509" t="s">
        <v>302</v>
      </c>
      <c r="B71" s="721" t="s">
        <v>297</v>
      </c>
      <c r="C71" s="699"/>
      <c r="D71" s="521"/>
      <c r="E71" s="521"/>
      <c r="F71" s="700"/>
      <c r="G71" s="684">
        <v>1.5</v>
      </c>
      <c r="H71" s="691">
        <f t="shared" si="3"/>
        <v>45</v>
      </c>
      <c r="I71" s="521">
        <v>16</v>
      </c>
      <c r="J71" s="521"/>
      <c r="K71" s="521"/>
      <c r="L71" s="521">
        <v>16</v>
      </c>
      <c r="M71" s="692">
        <v>29</v>
      </c>
      <c r="N71" s="699"/>
      <c r="O71" s="671"/>
      <c r="P71" s="700"/>
      <c r="Q71" s="691"/>
      <c r="R71" s="521"/>
      <c r="S71" s="692"/>
      <c r="T71" s="691"/>
      <c r="U71" s="521">
        <v>2</v>
      </c>
      <c r="V71" s="692"/>
      <c r="W71" s="600"/>
      <c r="X71" s="510"/>
      <c r="Y71" s="601"/>
      <c r="Z71" s="673"/>
      <c r="AA71" s="538"/>
      <c r="AB71" s="538"/>
      <c r="AC71" s="538"/>
    </row>
    <row r="72" spans="1:29" s="504" customFormat="1" ht="27" customHeight="1">
      <c r="A72" s="509" t="s">
        <v>303</v>
      </c>
      <c r="B72" s="721" t="s">
        <v>297</v>
      </c>
      <c r="C72" s="699"/>
      <c r="D72" s="521" t="s">
        <v>326</v>
      </c>
      <c r="E72" s="521"/>
      <c r="F72" s="700"/>
      <c r="G72" s="684">
        <v>1.5</v>
      </c>
      <c r="H72" s="691">
        <f t="shared" si="3"/>
        <v>45</v>
      </c>
      <c r="I72" s="521">
        <v>18</v>
      </c>
      <c r="J72" s="521"/>
      <c r="K72" s="521"/>
      <c r="L72" s="521">
        <v>18</v>
      </c>
      <c r="M72" s="692">
        <v>27</v>
      </c>
      <c r="N72" s="699"/>
      <c r="O72" s="671"/>
      <c r="P72" s="700"/>
      <c r="Q72" s="691"/>
      <c r="R72" s="521"/>
      <c r="S72" s="692"/>
      <c r="T72" s="691"/>
      <c r="U72" s="521"/>
      <c r="V72" s="692">
        <v>2</v>
      </c>
      <c r="W72" s="600"/>
      <c r="X72" s="510"/>
      <c r="Y72" s="601"/>
      <c r="Z72" s="673"/>
      <c r="AA72" s="538"/>
      <c r="AB72" s="538"/>
      <c r="AC72" s="538"/>
    </row>
    <row r="76" ht="15.75">
      <c r="B76" s="14" t="s">
        <v>376</v>
      </c>
    </row>
    <row r="77" spans="2:23" ht="15.75">
      <c r="B77" s="14" t="s">
        <v>377</v>
      </c>
      <c r="Q77" s="813">
        <v>1.5</v>
      </c>
      <c r="R77" s="813">
        <v>1.5</v>
      </c>
      <c r="S77" s="813">
        <v>1.5</v>
      </c>
      <c r="T77" s="813">
        <v>2</v>
      </c>
      <c r="U77" s="813">
        <v>1.5</v>
      </c>
      <c r="V77" s="813">
        <v>1.5</v>
      </c>
      <c r="W77" s="813">
        <f>SUM(Q77:V77)</f>
        <v>9.5</v>
      </c>
    </row>
    <row r="78" spans="20:23" ht="15.75">
      <c r="T78" s="14">
        <v>2</v>
      </c>
      <c r="W78" s="813">
        <v>2</v>
      </c>
    </row>
    <row r="80" spans="2:23" ht="15.75">
      <c r="B80" s="14" t="s">
        <v>378</v>
      </c>
      <c r="Q80" s="813">
        <v>1.5</v>
      </c>
      <c r="R80" s="813">
        <v>1.5</v>
      </c>
      <c r="S80" s="813">
        <v>1.5</v>
      </c>
      <c r="T80" s="813">
        <v>2</v>
      </c>
      <c r="U80" s="813">
        <v>1.5</v>
      </c>
      <c r="V80" s="813">
        <v>1.5</v>
      </c>
      <c r="W80" s="813">
        <f>SUM(Q80:V80)</f>
        <v>9.5</v>
      </c>
    </row>
    <row r="81" spans="17:23" ht="15.75">
      <c r="Q81" s="813"/>
      <c r="R81" s="813"/>
      <c r="S81" s="813"/>
      <c r="T81" s="813">
        <v>2</v>
      </c>
      <c r="U81" s="813"/>
      <c r="V81" s="813"/>
      <c r="W81" s="813">
        <v>2</v>
      </c>
    </row>
    <row r="83" spans="1:29" s="17" customFormat="1" ht="15.75">
      <c r="A83" s="13"/>
      <c r="B83" s="14"/>
      <c r="C83" s="15"/>
      <c r="D83" s="16"/>
      <c r="E83" s="16"/>
      <c r="F83" s="15"/>
      <c r="G83" s="15"/>
      <c r="H83" s="1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358"/>
      <c r="AA83" s="358"/>
      <c r="AB83" s="358"/>
      <c r="AC83" s="358"/>
    </row>
    <row r="84" spans="1:29" s="24" customFormat="1" ht="15.75">
      <c r="A84" s="13"/>
      <c r="B84" s="14"/>
      <c r="C84" s="15"/>
      <c r="D84" s="16"/>
      <c r="E84" s="16"/>
      <c r="F84" s="15"/>
      <c r="G84" s="15"/>
      <c r="H84" s="1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541"/>
      <c r="AA84" s="541"/>
      <c r="AB84" s="541"/>
      <c r="AC84" s="541"/>
    </row>
    <row r="85" spans="1:29" s="24" customFormat="1" ht="15.75">
      <c r="A85" s="13"/>
      <c r="B85" s="14"/>
      <c r="C85" s="15"/>
      <c r="D85" s="16"/>
      <c r="E85" s="16"/>
      <c r="F85" s="15"/>
      <c r="G85" s="15"/>
      <c r="H85" s="1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541"/>
      <c r="AA85" s="541"/>
      <c r="AB85" s="541"/>
      <c r="AC85" s="541"/>
    </row>
    <row r="86" spans="1:29" s="24" customFormat="1" ht="15.75">
      <c r="A86" s="13"/>
      <c r="B86" s="14"/>
      <c r="C86" s="15"/>
      <c r="D86" s="16"/>
      <c r="E86" s="16"/>
      <c r="F86" s="15"/>
      <c r="G86" s="15"/>
      <c r="H86" s="1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541"/>
      <c r="AA86" s="541"/>
      <c r="AB86" s="541"/>
      <c r="AC86" s="541"/>
    </row>
    <row r="87" spans="1:29" s="17" customFormat="1" ht="15.75">
      <c r="A87" s="13"/>
      <c r="B87" s="14"/>
      <c r="C87" s="15"/>
      <c r="D87" s="16"/>
      <c r="E87" s="16"/>
      <c r="F87" s="15"/>
      <c r="G87" s="15"/>
      <c r="H87" s="1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358"/>
      <c r="AA87" s="358"/>
      <c r="AB87" s="358"/>
      <c r="AC87" s="358"/>
    </row>
    <row r="88" spans="1:29" s="17" customFormat="1" ht="15.75">
      <c r="A88" s="13"/>
      <c r="B88" s="14"/>
      <c r="C88" s="15"/>
      <c r="D88" s="16"/>
      <c r="E88" s="16"/>
      <c r="F88" s="15"/>
      <c r="G88" s="15"/>
      <c r="H88" s="1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358"/>
      <c r="AA88" s="358"/>
      <c r="AB88" s="358"/>
      <c r="AC88" s="358"/>
    </row>
    <row r="89" spans="1:29" s="17" customFormat="1" ht="15.75">
      <c r="A89" s="13"/>
      <c r="B89" s="14"/>
      <c r="C89" s="15"/>
      <c r="D89" s="16"/>
      <c r="E89" s="16"/>
      <c r="F89" s="15"/>
      <c r="G89" s="15"/>
      <c r="H89" s="1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358"/>
      <c r="AA89" s="358"/>
      <c r="AB89" s="358"/>
      <c r="AC89" s="358"/>
    </row>
    <row r="90" spans="1:29" s="17" customFormat="1" ht="15.75">
      <c r="A90" s="13"/>
      <c r="B90" s="14"/>
      <c r="C90" s="15"/>
      <c r="D90" s="16"/>
      <c r="E90" s="16"/>
      <c r="F90" s="15"/>
      <c r="G90" s="15"/>
      <c r="H90" s="1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358"/>
      <c r="AA90" s="358"/>
      <c r="AB90" s="358"/>
      <c r="AC90" s="358"/>
    </row>
    <row r="91" spans="1:29" s="17" customFormat="1" ht="15.75">
      <c r="A91" s="13"/>
      <c r="B91" s="14"/>
      <c r="C91" s="15"/>
      <c r="D91" s="16"/>
      <c r="E91" s="16"/>
      <c r="F91" s="15"/>
      <c r="G91" s="15"/>
      <c r="H91" s="1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358"/>
      <c r="AA91" s="358"/>
      <c r="AB91" s="358"/>
      <c r="AC91" s="358"/>
    </row>
    <row r="92" spans="1:29" s="17" customFormat="1" ht="15.75">
      <c r="A92" s="13"/>
      <c r="B92" s="14"/>
      <c r="C92" s="15"/>
      <c r="D92" s="16"/>
      <c r="E92" s="16"/>
      <c r="F92" s="15"/>
      <c r="G92" s="15"/>
      <c r="H92" s="1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358"/>
      <c r="AA92" s="358"/>
      <c r="AB92" s="358"/>
      <c r="AC92" s="358"/>
    </row>
    <row r="93" spans="1:29" s="17" customFormat="1" ht="15.75">
      <c r="A93" s="13"/>
      <c r="B93" s="14"/>
      <c r="C93" s="15"/>
      <c r="D93" s="16"/>
      <c r="E93" s="16"/>
      <c r="F93" s="15"/>
      <c r="G93" s="15"/>
      <c r="H93" s="1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358"/>
      <c r="AA93" s="358"/>
      <c r="AB93" s="358"/>
      <c r="AC93" s="358"/>
    </row>
    <row r="94" spans="1:29" s="17" customFormat="1" ht="15.75">
      <c r="A94" s="13"/>
      <c r="B94" s="14"/>
      <c r="C94" s="15"/>
      <c r="D94" s="16"/>
      <c r="E94" s="16"/>
      <c r="F94" s="15"/>
      <c r="G94" s="15"/>
      <c r="H94" s="1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358"/>
      <c r="AA94" s="358"/>
      <c r="AB94" s="358"/>
      <c r="AC94" s="358"/>
    </row>
    <row r="95" spans="1:29" s="17" customFormat="1" ht="15.75">
      <c r="A95" s="13"/>
      <c r="B95" s="14"/>
      <c r="C95" s="15"/>
      <c r="D95" s="16"/>
      <c r="E95" s="16"/>
      <c r="F95" s="15"/>
      <c r="G95" s="15"/>
      <c r="H95" s="1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358"/>
      <c r="AA95" s="358"/>
      <c r="AB95" s="358"/>
      <c r="AC95" s="358"/>
    </row>
    <row r="96" spans="1:29" s="17" customFormat="1" ht="15.75">
      <c r="A96" s="13"/>
      <c r="B96" s="14"/>
      <c r="C96" s="15"/>
      <c r="D96" s="16"/>
      <c r="E96" s="16"/>
      <c r="F96" s="15"/>
      <c r="G96" s="15"/>
      <c r="H96" s="1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358"/>
      <c r="AA96" s="358"/>
      <c r="AB96" s="358"/>
      <c r="AC96" s="358"/>
    </row>
    <row r="97" spans="1:29" s="17" customFormat="1" ht="15.75">
      <c r="A97" s="13"/>
      <c r="B97" s="14"/>
      <c r="C97" s="15"/>
      <c r="D97" s="16"/>
      <c r="E97" s="16"/>
      <c r="F97" s="15"/>
      <c r="G97" s="15"/>
      <c r="H97" s="1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358"/>
      <c r="AA97" s="358"/>
      <c r="AB97" s="358"/>
      <c r="AC97" s="358"/>
    </row>
    <row r="98" spans="1:29" s="17" customFormat="1" ht="15.75">
      <c r="A98" s="13"/>
      <c r="B98" s="14"/>
      <c r="C98" s="15"/>
      <c r="D98" s="16"/>
      <c r="E98" s="16"/>
      <c r="F98" s="15"/>
      <c r="G98" s="15"/>
      <c r="H98" s="1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358"/>
      <c r="AA98" s="358"/>
      <c r="AB98" s="358"/>
      <c r="AC98" s="358"/>
    </row>
    <row r="99" spans="1:29" s="17" customFormat="1" ht="15.75">
      <c r="A99" s="13"/>
      <c r="B99" s="14"/>
      <c r="C99" s="15"/>
      <c r="D99" s="16"/>
      <c r="E99" s="16"/>
      <c r="F99" s="15"/>
      <c r="G99" s="15"/>
      <c r="H99" s="1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358"/>
      <c r="AA99" s="358"/>
      <c r="AB99" s="358"/>
      <c r="AC99" s="358"/>
    </row>
    <row r="100" spans="1:29" s="25" customFormat="1" ht="15.75">
      <c r="A100" s="13"/>
      <c r="B100" s="14"/>
      <c r="C100" s="15"/>
      <c r="D100" s="16"/>
      <c r="E100" s="16"/>
      <c r="F100" s="15"/>
      <c r="G100" s="15"/>
      <c r="H100" s="1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542"/>
      <c r="AA100" s="542"/>
      <c r="AB100" s="542"/>
      <c r="AC100" s="542"/>
    </row>
    <row r="101" spans="1:29" s="25" customFormat="1" ht="15.75">
      <c r="A101" s="13"/>
      <c r="B101" s="14"/>
      <c r="C101" s="15"/>
      <c r="D101" s="16"/>
      <c r="E101" s="16"/>
      <c r="F101" s="15"/>
      <c r="G101" s="15"/>
      <c r="H101" s="1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542"/>
      <c r="AA101" s="542"/>
      <c r="AB101" s="542"/>
      <c r="AC101" s="542"/>
    </row>
    <row r="102" spans="1:29" s="25" customFormat="1" ht="15.75">
      <c r="A102" s="13"/>
      <c r="B102" s="14"/>
      <c r="C102" s="15"/>
      <c r="D102" s="16"/>
      <c r="E102" s="16"/>
      <c r="F102" s="15"/>
      <c r="G102" s="15"/>
      <c r="H102" s="1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542"/>
      <c r="AA102" s="542"/>
      <c r="AB102" s="542"/>
      <c r="AC102" s="542"/>
    </row>
    <row r="103" spans="1:29" s="25" customFormat="1" ht="15.75">
      <c r="A103" s="13"/>
      <c r="B103" s="14"/>
      <c r="C103" s="15"/>
      <c r="D103" s="16"/>
      <c r="E103" s="16"/>
      <c r="F103" s="15"/>
      <c r="G103" s="15"/>
      <c r="H103" s="1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542"/>
      <c r="AA103" s="542"/>
      <c r="AB103" s="542"/>
      <c r="AC103" s="542"/>
    </row>
    <row r="104" spans="1:29" s="25" customFormat="1" ht="15.75">
      <c r="A104" s="13"/>
      <c r="B104" s="14"/>
      <c r="C104" s="15"/>
      <c r="D104" s="16"/>
      <c r="E104" s="16"/>
      <c r="F104" s="15"/>
      <c r="G104" s="15"/>
      <c r="H104" s="1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542"/>
      <c r="AA104" s="542"/>
      <c r="AB104" s="542"/>
      <c r="AC104" s="542"/>
    </row>
    <row r="105" spans="1:29" s="25" customFormat="1" ht="15.75">
      <c r="A105" s="13"/>
      <c r="B105" s="14"/>
      <c r="C105" s="15"/>
      <c r="D105" s="16"/>
      <c r="E105" s="16"/>
      <c r="F105" s="15"/>
      <c r="G105" s="15"/>
      <c r="H105" s="1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542"/>
      <c r="AA105" s="542"/>
      <c r="AB105" s="542"/>
      <c r="AC105" s="542"/>
    </row>
    <row r="106" spans="1:29" s="25" customFormat="1" ht="15.75">
      <c r="A106" s="13"/>
      <c r="B106" s="14"/>
      <c r="C106" s="15"/>
      <c r="D106" s="16"/>
      <c r="E106" s="16"/>
      <c r="F106" s="15"/>
      <c r="G106" s="15"/>
      <c r="H106" s="1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542"/>
      <c r="AA106" s="542"/>
      <c r="AB106" s="542"/>
      <c r="AC106" s="542"/>
    </row>
    <row r="107" spans="1:29" s="25" customFormat="1" ht="15.75">
      <c r="A107" s="13"/>
      <c r="B107" s="14"/>
      <c r="C107" s="15"/>
      <c r="D107" s="16"/>
      <c r="E107" s="16"/>
      <c r="F107" s="15"/>
      <c r="G107" s="15"/>
      <c r="H107" s="1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542"/>
      <c r="AA107" s="542"/>
      <c r="AB107" s="542"/>
      <c r="AC107" s="542"/>
    </row>
    <row r="108" spans="1:29" s="26" customFormat="1" ht="15.75">
      <c r="A108" s="13"/>
      <c r="B108" s="14"/>
      <c r="C108" s="15"/>
      <c r="D108" s="16"/>
      <c r="E108" s="16"/>
      <c r="F108" s="15"/>
      <c r="G108" s="15"/>
      <c r="H108" s="1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543"/>
      <c r="AA108" s="543"/>
      <c r="AB108" s="543"/>
      <c r="AC108" s="543"/>
    </row>
    <row r="109" spans="1:29" s="25" customFormat="1" ht="15.75">
      <c r="A109" s="13"/>
      <c r="B109" s="14"/>
      <c r="C109" s="15"/>
      <c r="D109" s="16"/>
      <c r="E109" s="16"/>
      <c r="F109" s="15"/>
      <c r="G109" s="15"/>
      <c r="H109" s="1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542"/>
      <c r="AA109" s="542"/>
      <c r="AB109" s="542"/>
      <c r="AC109" s="542"/>
    </row>
    <row r="110" spans="1:29" s="25" customFormat="1" ht="15.75">
      <c r="A110" s="13"/>
      <c r="B110" s="14"/>
      <c r="C110" s="15"/>
      <c r="D110" s="16"/>
      <c r="E110" s="16"/>
      <c r="F110" s="15"/>
      <c r="G110" s="15"/>
      <c r="H110" s="1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542"/>
      <c r="AA110" s="542"/>
      <c r="AB110" s="542"/>
      <c r="AC110" s="542"/>
    </row>
    <row r="111" spans="1:29" s="25" customFormat="1" ht="15.75">
      <c r="A111" s="13"/>
      <c r="B111" s="14"/>
      <c r="C111" s="15"/>
      <c r="D111" s="16"/>
      <c r="E111" s="16"/>
      <c r="F111" s="15"/>
      <c r="G111" s="15"/>
      <c r="H111" s="1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542"/>
      <c r="AA111" s="542"/>
      <c r="AB111" s="542"/>
      <c r="AC111" s="542"/>
    </row>
    <row r="112" spans="1:29" s="25" customFormat="1" ht="15.75">
      <c r="A112" s="13"/>
      <c r="B112" s="14"/>
      <c r="C112" s="15"/>
      <c r="D112" s="16"/>
      <c r="E112" s="16"/>
      <c r="F112" s="15"/>
      <c r="G112" s="15"/>
      <c r="H112" s="1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542"/>
      <c r="AA112" s="542"/>
      <c r="AB112" s="542"/>
      <c r="AC112" s="542"/>
    </row>
    <row r="113" spans="1:29" s="25" customFormat="1" ht="15.75">
      <c r="A113" s="13"/>
      <c r="B113" s="14"/>
      <c r="C113" s="15"/>
      <c r="D113" s="16"/>
      <c r="E113" s="16"/>
      <c r="F113" s="15"/>
      <c r="G113" s="15"/>
      <c r="H113" s="1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542"/>
      <c r="AA113" s="542"/>
      <c r="AB113" s="542"/>
      <c r="AC113" s="542"/>
    </row>
    <row r="114" spans="1:29" s="25" customFormat="1" ht="15.75">
      <c r="A114" s="13"/>
      <c r="B114" s="14"/>
      <c r="C114" s="15"/>
      <c r="D114" s="16"/>
      <c r="E114" s="16"/>
      <c r="F114" s="15"/>
      <c r="G114" s="15"/>
      <c r="H114" s="1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542"/>
      <c r="AA114" s="542"/>
      <c r="AB114" s="542"/>
      <c r="AC114" s="542"/>
    </row>
    <row r="115" spans="1:29" s="25" customFormat="1" ht="15.75">
      <c r="A115" s="13"/>
      <c r="B115" s="14"/>
      <c r="C115" s="15"/>
      <c r="D115" s="16"/>
      <c r="E115" s="16"/>
      <c r="F115" s="15"/>
      <c r="G115" s="15"/>
      <c r="H115" s="1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542"/>
      <c r="AA115" s="542"/>
      <c r="AB115" s="542"/>
      <c r="AC115" s="542"/>
    </row>
    <row r="116" spans="1:29" s="25" customFormat="1" ht="15.75">
      <c r="A116" s="13"/>
      <c r="B116" s="14"/>
      <c r="C116" s="15"/>
      <c r="D116" s="16"/>
      <c r="E116" s="16"/>
      <c r="F116" s="15"/>
      <c r="G116" s="15"/>
      <c r="H116" s="1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542"/>
      <c r="AA116" s="542"/>
      <c r="AB116" s="542"/>
      <c r="AC116" s="542"/>
    </row>
    <row r="117" spans="1:29" s="17" customFormat="1" ht="15.75">
      <c r="A117" s="13"/>
      <c r="B117" s="14"/>
      <c r="C117" s="15"/>
      <c r="D117" s="16"/>
      <c r="E117" s="16"/>
      <c r="F117" s="15"/>
      <c r="G117" s="15"/>
      <c r="H117" s="1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358"/>
      <c r="AA117" s="358"/>
      <c r="AB117" s="358"/>
      <c r="AC117" s="358"/>
    </row>
    <row r="118" spans="1:29" s="17" customFormat="1" ht="15.75">
      <c r="A118" s="13"/>
      <c r="B118" s="14"/>
      <c r="C118" s="15"/>
      <c r="D118" s="16"/>
      <c r="E118" s="16"/>
      <c r="F118" s="15"/>
      <c r="G118" s="15"/>
      <c r="H118" s="1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358"/>
      <c r="AA118" s="358"/>
      <c r="AB118" s="358"/>
      <c r="AC118" s="358"/>
    </row>
    <row r="119" spans="1:29" s="17" customFormat="1" ht="15.75">
      <c r="A119" s="13"/>
      <c r="B119" s="14"/>
      <c r="C119" s="15"/>
      <c r="D119" s="16"/>
      <c r="E119" s="16"/>
      <c r="F119" s="15"/>
      <c r="G119" s="15"/>
      <c r="H119" s="1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358"/>
      <c r="AA119" s="358"/>
      <c r="AB119" s="358"/>
      <c r="AC119" s="358"/>
    </row>
    <row r="120" spans="1:29" s="17" customFormat="1" ht="15.75">
      <c r="A120" s="13"/>
      <c r="B120" s="14"/>
      <c r="C120" s="15"/>
      <c r="D120" s="16"/>
      <c r="E120" s="16"/>
      <c r="F120" s="15"/>
      <c r="G120" s="15"/>
      <c r="H120" s="1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358"/>
      <c r="AA120" s="358"/>
      <c r="AB120" s="358"/>
      <c r="AC120" s="358"/>
    </row>
    <row r="121" spans="1:29" s="17" customFormat="1" ht="15.75">
      <c r="A121" s="13"/>
      <c r="B121" s="14"/>
      <c r="C121" s="15"/>
      <c r="D121" s="16"/>
      <c r="E121" s="16"/>
      <c r="F121" s="15"/>
      <c r="G121" s="15"/>
      <c r="H121" s="1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358"/>
      <c r="AA121" s="358"/>
      <c r="AB121" s="358"/>
      <c r="AC121" s="358"/>
    </row>
    <row r="122" spans="1:29" s="17" customFormat="1" ht="15.75">
      <c r="A122" s="13"/>
      <c r="B122" s="14"/>
      <c r="C122" s="15"/>
      <c r="D122" s="16"/>
      <c r="E122" s="16"/>
      <c r="F122" s="15"/>
      <c r="G122" s="15"/>
      <c r="H122" s="1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358"/>
      <c r="AA122" s="358"/>
      <c r="AB122" s="358"/>
      <c r="AC122" s="358"/>
    </row>
    <row r="123" spans="1:29" s="17" customFormat="1" ht="15.75">
      <c r="A123" s="13"/>
      <c r="B123" s="14"/>
      <c r="C123" s="15"/>
      <c r="D123" s="16"/>
      <c r="E123" s="16"/>
      <c r="F123" s="15"/>
      <c r="G123" s="15"/>
      <c r="H123" s="1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358"/>
      <c r="AA123" s="358"/>
      <c r="AB123" s="358"/>
      <c r="AC123" s="358"/>
    </row>
    <row r="124" spans="1:29" s="17" customFormat="1" ht="15.75">
      <c r="A124" s="13"/>
      <c r="B124" s="14"/>
      <c r="C124" s="15"/>
      <c r="D124" s="16"/>
      <c r="E124" s="16"/>
      <c r="F124" s="15"/>
      <c r="G124" s="15"/>
      <c r="H124" s="1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358"/>
      <c r="AA124" s="358"/>
      <c r="AB124" s="358"/>
      <c r="AC124" s="358"/>
    </row>
    <row r="125" spans="1:29" s="17" customFormat="1" ht="15.75">
      <c r="A125" s="13"/>
      <c r="B125" s="14"/>
      <c r="C125" s="15"/>
      <c r="D125" s="16"/>
      <c r="E125" s="16"/>
      <c r="F125" s="15"/>
      <c r="G125" s="15"/>
      <c r="H125" s="1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358"/>
      <c r="AA125" s="358"/>
      <c r="AB125" s="358"/>
      <c r="AC125" s="358"/>
    </row>
    <row r="126" spans="1:29" s="17" customFormat="1" ht="15.75">
      <c r="A126" s="13"/>
      <c r="B126" s="14"/>
      <c r="C126" s="15"/>
      <c r="D126" s="16"/>
      <c r="E126" s="16"/>
      <c r="F126" s="15"/>
      <c r="G126" s="15"/>
      <c r="H126" s="1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358"/>
      <c r="AA126" s="358"/>
      <c r="AB126" s="358"/>
      <c r="AC126" s="358"/>
    </row>
    <row r="127" spans="1:29" s="17" customFormat="1" ht="15.75">
      <c r="A127" s="13"/>
      <c r="B127" s="14"/>
      <c r="C127" s="15"/>
      <c r="D127" s="16"/>
      <c r="E127" s="16"/>
      <c r="F127" s="15"/>
      <c r="G127" s="15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358"/>
      <c r="AA127" s="358"/>
      <c r="AB127" s="358"/>
      <c r="AC127" s="358"/>
    </row>
    <row r="128" spans="1:29" s="17" customFormat="1" ht="15.75">
      <c r="A128" s="13"/>
      <c r="B128" s="14"/>
      <c r="C128" s="15"/>
      <c r="D128" s="16"/>
      <c r="E128" s="16"/>
      <c r="F128" s="15"/>
      <c r="G128" s="15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358"/>
      <c r="AA128" s="358"/>
      <c r="AB128" s="358"/>
      <c r="AC128" s="358"/>
    </row>
    <row r="129" spans="1:29" s="17" customFormat="1" ht="15.75">
      <c r="A129" s="13"/>
      <c r="B129" s="14"/>
      <c r="C129" s="15"/>
      <c r="D129" s="16"/>
      <c r="E129" s="16"/>
      <c r="F129" s="15"/>
      <c r="G129" s="15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358"/>
      <c r="AA129" s="358"/>
      <c r="AB129" s="358"/>
      <c r="AC129" s="358"/>
    </row>
  </sheetData>
  <sheetProtection selectLockedCells="1" selectUnlockedCells="1"/>
  <mergeCells count="27">
    <mergeCell ref="D4:D7"/>
    <mergeCell ref="E4:F4"/>
    <mergeCell ref="T3:V4"/>
    <mergeCell ref="W3:Y4"/>
    <mergeCell ref="I3:L3"/>
    <mergeCell ref="I4:I7"/>
    <mergeCell ref="J4:L4"/>
    <mergeCell ref="B32:Y32"/>
    <mergeCell ref="A9:Y9"/>
    <mergeCell ref="F5:F7"/>
    <mergeCell ref="J5:J7"/>
    <mergeCell ref="K5:K7"/>
    <mergeCell ref="L5:L7"/>
    <mergeCell ref="N6:Y6"/>
    <mergeCell ref="C4:C7"/>
    <mergeCell ref="E5:E7"/>
    <mergeCell ref="M3:M7"/>
    <mergeCell ref="A1:Y1"/>
    <mergeCell ref="A2:A7"/>
    <mergeCell ref="B2:B7"/>
    <mergeCell ref="C2:F3"/>
    <mergeCell ref="G2:G7"/>
    <mergeCell ref="H2:M2"/>
    <mergeCell ref="N2:Y2"/>
    <mergeCell ref="N3:P4"/>
    <mergeCell ref="Q3:S4"/>
    <mergeCell ref="H3:H7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330"/>
  <sheetViews>
    <sheetView view="pageBreakPreview" zoomScale="70" zoomScaleNormal="50" zoomScaleSheetLayoutView="70" zoomScalePageLayoutView="0" workbookViewId="0" topLeftCell="A1">
      <pane ySplit="8" topLeftCell="A144" activePane="bottomLeft" state="frozen"/>
      <selection pane="topLeft" activeCell="A1" sqref="A1"/>
      <selection pane="bottomLeft" activeCell="H239" sqref="H239:J239"/>
    </sheetView>
  </sheetViews>
  <sheetFormatPr defaultColWidth="9.00390625" defaultRowHeight="12.75"/>
  <cols>
    <col min="1" max="1" width="13.875" style="13" customWidth="1"/>
    <col min="2" max="2" width="38.625" style="14" customWidth="1"/>
    <col min="3" max="3" width="5.375" style="15" customWidth="1"/>
    <col min="4" max="4" width="11.75390625" style="16" customWidth="1"/>
    <col min="5" max="5" width="5.25390625" style="16" customWidth="1"/>
    <col min="6" max="6" width="5.125" style="15" customWidth="1"/>
    <col min="7" max="7" width="8.125" style="15" customWidth="1"/>
    <col min="8" max="8" width="10.375" style="15" customWidth="1"/>
    <col min="9" max="9" width="9.25390625" style="14" customWidth="1"/>
    <col min="10" max="10" width="11.25390625" style="14" customWidth="1"/>
    <col min="11" max="11" width="10.125" style="14" customWidth="1"/>
    <col min="12" max="12" width="12.375" style="14" customWidth="1"/>
    <col min="13" max="13" width="9.875" style="14" customWidth="1"/>
    <col min="14" max="16" width="6.25390625" style="14" customWidth="1"/>
    <col min="17" max="17" width="7.625" style="14" customWidth="1"/>
    <col min="18" max="21" width="6.25390625" style="14" customWidth="1"/>
    <col min="22" max="22" width="7.625" style="14" customWidth="1"/>
    <col min="23" max="25" width="6.25390625" style="14" customWidth="1"/>
    <col min="26" max="29" width="9.125" style="544" hidden="1" customWidth="1"/>
    <col min="30" max="30" width="9.125" style="14" customWidth="1"/>
    <col min="31" max="42" width="9.125" style="544" hidden="1" customWidth="1"/>
    <col min="43" max="16384" width="9.125" style="14" customWidth="1"/>
  </cols>
  <sheetData>
    <row r="1" spans="1:42" s="17" customFormat="1" ht="19.5" thickBot="1">
      <c r="A1" s="1975" t="s">
        <v>354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1901"/>
      <c r="O1" s="1901"/>
      <c r="P1" s="1901"/>
      <c r="Q1" s="1901"/>
      <c r="R1" s="1901"/>
      <c r="S1" s="1901"/>
      <c r="T1" s="1901"/>
      <c r="U1" s="1901"/>
      <c r="V1" s="1901"/>
      <c r="W1" s="1901"/>
      <c r="X1" s="1901"/>
      <c r="Y1" s="1902"/>
      <c r="Z1" s="358"/>
      <c r="AA1" s="358"/>
      <c r="AB1" s="358"/>
      <c r="AC1" s="358"/>
      <c r="AE1" s="358"/>
      <c r="AF1" s="358"/>
      <c r="AG1" s="358"/>
      <c r="AH1" s="358"/>
      <c r="AI1" s="358"/>
      <c r="AJ1" s="358"/>
      <c r="AK1" s="358"/>
      <c r="AL1" s="358"/>
      <c r="AM1" s="358"/>
      <c r="AN1" s="358"/>
      <c r="AO1" s="358"/>
      <c r="AP1" s="358"/>
    </row>
    <row r="2" spans="1:42" s="17" customFormat="1" ht="12.75" customHeight="1" thickBot="1">
      <c r="A2" s="1903" t="s">
        <v>32</v>
      </c>
      <c r="B2" s="1906" t="s">
        <v>126</v>
      </c>
      <c r="C2" s="1909" t="s">
        <v>320</v>
      </c>
      <c r="D2" s="1910"/>
      <c r="E2" s="1910"/>
      <c r="F2" s="1911"/>
      <c r="G2" s="1915" t="s">
        <v>127</v>
      </c>
      <c r="H2" s="1858" t="s">
        <v>133</v>
      </c>
      <c r="I2" s="1859"/>
      <c r="J2" s="1859"/>
      <c r="K2" s="1859"/>
      <c r="L2" s="1859"/>
      <c r="M2" s="1860"/>
      <c r="N2" s="1861" t="s">
        <v>319</v>
      </c>
      <c r="O2" s="1862"/>
      <c r="P2" s="1862"/>
      <c r="Q2" s="1862"/>
      <c r="R2" s="1862"/>
      <c r="S2" s="1862"/>
      <c r="T2" s="1862"/>
      <c r="U2" s="1862"/>
      <c r="V2" s="1862"/>
      <c r="W2" s="1862"/>
      <c r="X2" s="1862"/>
      <c r="Y2" s="1863"/>
      <c r="Z2" s="358"/>
      <c r="AA2" s="358"/>
      <c r="AB2" s="358"/>
      <c r="AC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</row>
    <row r="3" spans="1:42" s="17" customFormat="1" ht="12.75" customHeight="1" thickBot="1">
      <c r="A3" s="1904"/>
      <c r="B3" s="1907"/>
      <c r="C3" s="1912"/>
      <c r="D3" s="1913"/>
      <c r="E3" s="1913"/>
      <c r="F3" s="1914"/>
      <c r="G3" s="1916"/>
      <c r="H3" s="1896" t="s">
        <v>134</v>
      </c>
      <c r="I3" s="1879" t="s">
        <v>137</v>
      </c>
      <c r="J3" s="1880"/>
      <c r="K3" s="1880"/>
      <c r="L3" s="1881"/>
      <c r="M3" s="1873" t="s">
        <v>140</v>
      </c>
      <c r="N3" s="1867" t="s">
        <v>34</v>
      </c>
      <c r="O3" s="1868"/>
      <c r="P3" s="1869"/>
      <c r="Q3" s="1867" t="s">
        <v>35</v>
      </c>
      <c r="R3" s="1868"/>
      <c r="S3" s="1869"/>
      <c r="T3" s="1867" t="s">
        <v>36</v>
      </c>
      <c r="U3" s="1868"/>
      <c r="V3" s="1869"/>
      <c r="W3" s="1867" t="s">
        <v>37</v>
      </c>
      <c r="X3" s="1868"/>
      <c r="Y3" s="1869"/>
      <c r="Z3" s="358"/>
      <c r="AA3" s="358"/>
      <c r="AB3" s="358"/>
      <c r="AC3" s="358"/>
      <c r="AE3" s="358"/>
      <c r="AF3" s="358"/>
      <c r="AG3" s="358"/>
      <c r="AH3" s="358"/>
      <c r="AI3" s="358"/>
      <c r="AJ3" s="358"/>
      <c r="AK3" s="358"/>
      <c r="AL3" s="358"/>
      <c r="AM3" s="358"/>
      <c r="AN3" s="358"/>
      <c r="AO3" s="358"/>
      <c r="AP3" s="358"/>
    </row>
    <row r="4" spans="1:42" s="17" customFormat="1" ht="18.75" customHeight="1" thickBot="1">
      <c r="A4" s="1904"/>
      <c r="B4" s="1907"/>
      <c r="C4" s="1864" t="s">
        <v>128</v>
      </c>
      <c r="D4" s="1918" t="s">
        <v>129</v>
      </c>
      <c r="E4" s="1919" t="s">
        <v>130</v>
      </c>
      <c r="F4" s="1920"/>
      <c r="G4" s="1916"/>
      <c r="H4" s="1897"/>
      <c r="I4" s="1835" t="s">
        <v>135</v>
      </c>
      <c r="J4" s="1893" t="s">
        <v>136</v>
      </c>
      <c r="K4" s="1894"/>
      <c r="L4" s="1895"/>
      <c r="M4" s="1874"/>
      <c r="N4" s="1870"/>
      <c r="O4" s="1871"/>
      <c r="P4" s="1872"/>
      <c r="Q4" s="1870"/>
      <c r="R4" s="1871"/>
      <c r="S4" s="1872"/>
      <c r="T4" s="1870"/>
      <c r="U4" s="1871"/>
      <c r="V4" s="1872"/>
      <c r="W4" s="1870"/>
      <c r="X4" s="1871"/>
      <c r="Y4" s="1872"/>
      <c r="Z4" s="358"/>
      <c r="AA4" s="358"/>
      <c r="AB4" s="358"/>
      <c r="AC4" s="358"/>
      <c r="AE4" s="358"/>
      <c r="AF4" s="358"/>
      <c r="AG4" s="358"/>
      <c r="AH4" s="358"/>
      <c r="AI4" s="358"/>
      <c r="AJ4" s="358"/>
      <c r="AK4" s="358"/>
      <c r="AL4" s="358"/>
      <c r="AM4" s="358"/>
      <c r="AN4" s="358"/>
      <c r="AO4" s="358"/>
      <c r="AP4" s="358"/>
    </row>
    <row r="5" spans="1:42" s="17" customFormat="1" ht="16.5" customHeight="1" thickBot="1">
      <c r="A5" s="1904"/>
      <c r="B5" s="1907"/>
      <c r="C5" s="1865"/>
      <c r="D5" s="1836"/>
      <c r="E5" s="1886" t="s">
        <v>131</v>
      </c>
      <c r="F5" s="1876" t="s">
        <v>132</v>
      </c>
      <c r="G5" s="1916"/>
      <c r="H5" s="1897"/>
      <c r="I5" s="1836"/>
      <c r="J5" s="1835" t="s">
        <v>33</v>
      </c>
      <c r="K5" s="1835" t="s">
        <v>138</v>
      </c>
      <c r="L5" s="1835" t="s">
        <v>139</v>
      </c>
      <c r="M5" s="1874"/>
      <c r="N5" s="220">
        <v>1</v>
      </c>
      <c r="O5" s="221" t="s">
        <v>322</v>
      </c>
      <c r="P5" s="222" t="s">
        <v>321</v>
      </c>
      <c r="Q5" s="220">
        <v>3</v>
      </c>
      <c r="R5" s="221" t="s">
        <v>323</v>
      </c>
      <c r="S5" s="222" t="s">
        <v>324</v>
      </c>
      <c r="T5" s="220">
        <v>5</v>
      </c>
      <c r="U5" s="221" t="s">
        <v>325</v>
      </c>
      <c r="V5" s="222" t="s">
        <v>326</v>
      </c>
      <c r="W5" s="220">
        <v>7</v>
      </c>
      <c r="X5" s="221" t="s">
        <v>327</v>
      </c>
      <c r="Y5" s="525" t="s">
        <v>328</v>
      </c>
      <c r="Z5" s="358"/>
      <c r="AA5" s="358"/>
      <c r="AB5" s="358"/>
      <c r="AC5" s="358"/>
      <c r="AE5" s="358"/>
      <c r="AF5" s="358"/>
      <c r="AG5" s="358"/>
      <c r="AH5" s="358"/>
      <c r="AI5" s="358"/>
      <c r="AJ5" s="358"/>
      <c r="AK5" s="358"/>
      <c r="AL5" s="358"/>
      <c r="AM5" s="358"/>
      <c r="AN5" s="358"/>
      <c r="AO5" s="358"/>
      <c r="AP5" s="358"/>
    </row>
    <row r="6" spans="1:42" s="17" customFormat="1" ht="16.5" thickBot="1">
      <c r="A6" s="1904"/>
      <c r="B6" s="1907"/>
      <c r="C6" s="1865"/>
      <c r="D6" s="1836"/>
      <c r="E6" s="1887"/>
      <c r="F6" s="1877"/>
      <c r="G6" s="1916"/>
      <c r="H6" s="1897"/>
      <c r="I6" s="1836"/>
      <c r="J6" s="1836"/>
      <c r="K6" s="1836"/>
      <c r="L6" s="1836"/>
      <c r="M6" s="1874"/>
      <c r="N6" s="1861" t="s">
        <v>38</v>
      </c>
      <c r="O6" s="1862"/>
      <c r="P6" s="1862"/>
      <c r="Q6" s="1862"/>
      <c r="R6" s="1862"/>
      <c r="S6" s="1862"/>
      <c r="T6" s="1862"/>
      <c r="U6" s="1862"/>
      <c r="V6" s="1862"/>
      <c r="W6" s="1862"/>
      <c r="X6" s="1862"/>
      <c r="Y6" s="1889"/>
      <c r="Z6" s="358"/>
      <c r="AA6" s="358"/>
      <c r="AB6" s="358"/>
      <c r="AC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</row>
    <row r="7" spans="1:42" s="17" customFormat="1" ht="30" customHeight="1" thickBot="1">
      <c r="A7" s="1905"/>
      <c r="B7" s="1908"/>
      <c r="C7" s="1866"/>
      <c r="D7" s="1837"/>
      <c r="E7" s="1888"/>
      <c r="F7" s="1878"/>
      <c r="G7" s="1917"/>
      <c r="H7" s="1898"/>
      <c r="I7" s="1837"/>
      <c r="J7" s="1837"/>
      <c r="K7" s="1837"/>
      <c r="L7" s="1837"/>
      <c r="M7" s="1875"/>
      <c r="N7" s="219">
        <v>15</v>
      </c>
      <c r="O7" s="210">
        <v>9</v>
      </c>
      <c r="P7" s="211">
        <v>9</v>
      </c>
      <c r="Q7" s="209">
        <v>15</v>
      </c>
      <c r="R7" s="210">
        <v>9</v>
      </c>
      <c r="S7" s="211">
        <v>9</v>
      </c>
      <c r="T7" s="209">
        <v>15</v>
      </c>
      <c r="U7" s="210">
        <v>9</v>
      </c>
      <c r="V7" s="211">
        <v>9</v>
      </c>
      <c r="W7" s="45">
        <v>15</v>
      </c>
      <c r="X7" s="46">
        <v>9</v>
      </c>
      <c r="Y7" s="526">
        <v>8</v>
      </c>
      <c r="Z7" s="358"/>
      <c r="AA7" s="358"/>
      <c r="AB7" s="358"/>
      <c r="AC7" s="358"/>
      <c r="AE7" s="358"/>
      <c r="AF7" s="358"/>
      <c r="AG7" s="358"/>
      <c r="AH7" s="358"/>
      <c r="AI7" s="358"/>
      <c r="AJ7" s="358"/>
      <c r="AK7" s="358"/>
      <c r="AL7" s="358"/>
      <c r="AM7" s="358"/>
      <c r="AN7" s="358"/>
      <c r="AO7" s="358"/>
      <c r="AP7" s="358"/>
    </row>
    <row r="8" spans="1:42" s="17" customFormat="1" ht="16.5" thickBot="1">
      <c r="A8" s="217">
        <v>1</v>
      </c>
      <c r="B8" s="218">
        <v>2</v>
      </c>
      <c r="C8" s="215">
        <v>3</v>
      </c>
      <c r="D8" s="212">
        <v>4</v>
      </c>
      <c r="E8" s="212">
        <v>5</v>
      </c>
      <c r="F8" s="213">
        <v>6</v>
      </c>
      <c r="G8" s="214">
        <v>7</v>
      </c>
      <c r="H8" s="215">
        <v>8</v>
      </c>
      <c r="I8" s="212">
        <v>9</v>
      </c>
      <c r="J8" s="212">
        <v>10</v>
      </c>
      <c r="K8" s="212">
        <v>11</v>
      </c>
      <c r="L8" s="212">
        <v>12</v>
      </c>
      <c r="M8" s="213">
        <v>13</v>
      </c>
      <c r="N8" s="223">
        <v>14</v>
      </c>
      <c r="O8" s="212">
        <v>15</v>
      </c>
      <c r="P8" s="216">
        <v>16</v>
      </c>
      <c r="Q8" s="223">
        <v>17</v>
      </c>
      <c r="R8" s="212">
        <v>18</v>
      </c>
      <c r="S8" s="216">
        <v>19</v>
      </c>
      <c r="T8" s="223">
        <v>20</v>
      </c>
      <c r="U8" s="212">
        <v>21</v>
      </c>
      <c r="V8" s="216">
        <v>22</v>
      </c>
      <c r="W8" s="223">
        <v>23</v>
      </c>
      <c r="X8" s="212">
        <v>24</v>
      </c>
      <c r="Y8" s="213">
        <v>25</v>
      </c>
      <c r="Z8" s="358" t="s">
        <v>347</v>
      </c>
      <c r="AA8" s="358" t="s">
        <v>348</v>
      </c>
      <c r="AB8" s="358" t="s">
        <v>349</v>
      </c>
      <c r="AC8" s="358" t="s">
        <v>350</v>
      </c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8"/>
      <c r="AP8" s="358"/>
    </row>
    <row r="9" spans="1:42" s="17" customFormat="1" ht="16.5" customHeight="1" thickBot="1">
      <c r="A9" s="1964" t="s">
        <v>362</v>
      </c>
      <c r="B9" s="1965"/>
      <c r="C9" s="1965"/>
      <c r="D9" s="1965"/>
      <c r="E9" s="1965"/>
      <c r="F9" s="1965"/>
      <c r="G9" s="1965"/>
      <c r="H9" s="1965"/>
      <c r="I9" s="1965"/>
      <c r="J9" s="1965"/>
      <c r="K9" s="1965"/>
      <c r="L9" s="1965"/>
      <c r="M9" s="1965"/>
      <c r="N9" s="1965"/>
      <c r="O9" s="1965"/>
      <c r="P9" s="1965"/>
      <c r="Q9" s="1965"/>
      <c r="R9" s="1965"/>
      <c r="S9" s="1965"/>
      <c r="T9" s="1965"/>
      <c r="U9" s="1965"/>
      <c r="V9" s="1965"/>
      <c r="W9" s="1965"/>
      <c r="X9" s="1965"/>
      <c r="Y9" s="1966"/>
      <c r="Z9" s="358"/>
      <c r="AA9" s="358"/>
      <c r="AB9" s="358"/>
      <c r="AC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</row>
    <row r="10" spans="1:42" s="17" customFormat="1" ht="24.75" customHeight="1" thickBot="1">
      <c r="A10" s="1890" t="s">
        <v>387</v>
      </c>
      <c r="B10" s="1891"/>
      <c r="C10" s="1891"/>
      <c r="D10" s="1891"/>
      <c r="E10" s="1891"/>
      <c r="F10" s="1891"/>
      <c r="G10" s="1891"/>
      <c r="H10" s="1891"/>
      <c r="I10" s="1891"/>
      <c r="J10" s="1891"/>
      <c r="K10" s="1891"/>
      <c r="L10" s="1891"/>
      <c r="M10" s="1891"/>
      <c r="N10" s="1891"/>
      <c r="O10" s="1891"/>
      <c r="P10" s="1891"/>
      <c r="Q10" s="1891"/>
      <c r="R10" s="1891"/>
      <c r="S10" s="1891"/>
      <c r="T10" s="1891"/>
      <c r="U10" s="1891"/>
      <c r="V10" s="1891"/>
      <c r="W10" s="1891"/>
      <c r="X10" s="1891"/>
      <c r="Y10" s="1892"/>
      <c r="Z10" s="358"/>
      <c r="AA10" s="358"/>
      <c r="AB10" s="358"/>
      <c r="AC10" s="358"/>
      <c r="AE10" s="873">
        <v>1</v>
      </c>
      <c r="AF10" s="873" t="s">
        <v>322</v>
      </c>
      <c r="AG10" s="873" t="s">
        <v>321</v>
      </c>
      <c r="AH10" s="873">
        <v>3</v>
      </c>
      <c r="AI10" s="873" t="s">
        <v>323</v>
      </c>
      <c r="AJ10" s="873" t="s">
        <v>324</v>
      </c>
      <c r="AK10" s="873">
        <v>5</v>
      </c>
      <c r="AL10" s="873" t="s">
        <v>325</v>
      </c>
      <c r="AM10" s="873" t="s">
        <v>326</v>
      </c>
      <c r="AN10" s="873">
        <v>7</v>
      </c>
      <c r="AO10" s="873" t="s">
        <v>327</v>
      </c>
      <c r="AP10" s="873" t="s">
        <v>328</v>
      </c>
    </row>
    <row r="11" spans="1:42" s="17" customFormat="1" ht="31.5">
      <c r="A11" s="224" t="s">
        <v>149</v>
      </c>
      <c r="B11" s="235" t="s">
        <v>39</v>
      </c>
      <c r="C11" s="202"/>
      <c r="D11" s="110"/>
      <c r="E11" s="110"/>
      <c r="F11" s="364"/>
      <c r="G11" s="170">
        <f>G12+G13+G14+G15+G16</f>
        <v>6.5</v>
      </c>
      <c r="H11" s="365">
        <f aca="true" t="shared" si="0" ref="H11:M11">H12+H13+H14+H15+H16</f>
        <v>195</v>
      </c>
      <c r="I11" s="287">
        <f t="shared" si="0"/>
        <v>82</v>
      </c>
      <c r="J11" s="287"/>
      <c r="K11" s="287"/>
      <c r="L11" s="287">
        <f t="shared" si="0"/>
        <v>82</v>
      </c>
      <c r="M11" s="366">
        <f t="shared" si="0"/>
        <v>113</v>
      </c>
      <c r="N11" s="202"/>
      <c r="O11" s="36"/>
      <c r="P11" s="55"/>
      <c r="Q11" s="48"/>
      <c r="R11" s="49"/>
      <c r="S11" s="50"/>
      <c r="T11" s="48"/>
      <c r="U11" s="49"/>
      <c r="V11" s="51"/>
      <c r="W11" s="52"/>
      <c r="X11" s="49"/>
      <c r="Y11" s="527"/>
      <c r="Z11" s="358"/>
      <c r="AA11" s="358"/>
      <c r="AB11" s="358"/>
      <c r="AC11" s="358"/>
      <c r="AE11" s="358">
        <f>IF(N11&lt;&gt;"","так","")</f>
      </c>
      <c r="AF11" s="358">
        <f aca="true" t="shared" si="1" ref="AF11:AI26">IF(O11&lt;&gt;"","так","")</f>
      </c>
      <c r="AG11" s="358">
        <f t="shared" si="1"/>
      </c>
      <c r="AH11" s="358">
        <f t="shared" si="1"/>
      </c>
      <c r="AI11" s="358">
        <f>IF(R11&lt;&gt;"","так","")</f>
      </c>
      <c r="AJ11" s="358">
        <f aca="true" t="shared" si="2" ref="AJ11:AM74">IF(S11&lt;&gt;"","так","")</f>
      </c>
      <c r="AK11" s="358">
        <f t="shared" si="2"/>
      </c>
      <c r="AL11" s="358">
        <f t="shared" si="2"/>
      </c>
      <c r="AM11" s="358">
        <f>IF(V11&lt;&gt;"","так","")</f>
      </c>
      <c r="AN11" s="358">
        <f aca="true" t="shared" si="3" ref="AN11:AP74">IF(W11&lt;&gt;"","так","")</f>
      </c>
      <c r="AO11" s="358">
        <f t="shared" si="3"/>
      </c>
      <c r="AP11" s="358">
        <f t="shared" si="3"/>
      </c>
    </row>
    <row r="12" spans="1:42" s="17" customFormat="1" ht="31.5">
      <c r="A12" s="233" t="s">
        <v>150</v>
      </c>
      <c r="B12" s="189" t="s">
        <v>39</v>
      </c>
      <c r="C12" s="184"/>
      <c r="D12" s="146">
        <v>1</v>
      </c>
      <c r="E12" s="111"/>
      <c r="F12" s="226"/>
      <c r="G12" s="91">
        <v>2</v>
      </c>
      <c r="H12" s="202">
        <f aca="true" t="shared" si="4" ref="H12:H20">$G12*30</f>
        <v>60</v>
      </c>
      <c r="I12" s="112">
        <f>SUM($J12:$L12)</f>
        <v>30</v>
      </c>
      <c r="J12" s="36"/>
      <c r="K12" s="36"/>
      <c r="L12" s="36">
        <v>30</v>
      </c>
      <c r="M12" s="276">
        <f>$H12-$I12</f>
        <v>30</v>
      </c>
      <c r="N12" s="133">
        <v>2</v>
      </c>
      <c r="O12" s="78"/>
      <c r="P12" s="129"/>
      <c r="Q12" s="41"/>
      <c r="R12" s="39"/>
      <c r="S12" s="43"/>
      <c r="T12" s="130"/>
      <c r="U12" s="39"/>
      <c r="V12" s="42"/>
      <c r="W12" s="44"/>
      <c r="X12" s="39"/>
      <c r="Y12" s="43"/>
      <c r="Z12" s="358"/>
      <c r="AA12" s="358"/>
      <c r="AB12" s="358"/>
      <c r="AC12" s="358"/>
      <c r="AE12" s="358" t="str">
        <f aca="true" t="shared" si="5" ref="AE12:AI74">IF(N12&lt;&gt;"","так","")</f>
        <v>так</v>
      </c>
      <c r="AF12" s="358">
        <f t="shared" si="1"/>
      </c>
      <c r="AG12" s="358">
        <f t="shared" si="1"/>
      </c>
      <c r="AH12" s="358">
        <f t="shared" si="1"/>
      </c>
      <c r="AI12" s="358">
        <f t="shared" si="1"/>
      </c>
      <c r="AJ12" s="358">
        <f t="shared" si="2"/>
      </c>
      <c r="AK12" s="358">
        <f t="shared" si="2"/>
      </c>
      <c r="AL12" s="358">
        <f t="shared" si="2"/>
      </c>
      <c r="AM12" s="358">
        <f t="shared" si="2"/>
      </c>
      <c r="AN12" s="358">
        <f t="shared" si="3"/>
      </c>
      <c r="AO12" s="358">
        <f t="shared" si="3"/>
      </c>
      <c r="AP12" s="358">
        <f t="shared" si="3"/>
      </c>
    </row>
    <row r="13" spans="1:42" s="17" customFormat="1" ht="31.5">
      <c r="A13" s="233" t="s">
        <v>151</v>
      </c>
      <c r="B13" s="189" t="s">
        <v>39</v>
      </c>
      <c r="C13" s="184"/>
      <c r="D13" s="111"/>
      <c r="E13" s="111"/>
      <c r="F13" s="226"/>
      <c r="G13" s="91">
        <v>1.5</v>
      </c>
      <c r="H13" s="184">
        <f t="shared" si="4"/>
        <v>45</v>
      </c>
      <c r="I13" s="112">
        <f aca="true" t="shared" si="6" ref="I13:I20">SUM($J13:$L13)</f>
        <v>18</v>
      </c>
      <c r="J13" s="39"/>
      <c r="K13" s="39"/>
      <c r="L13" s="39">
        <v>18</v>
      </c>
      <c r="M13" s="177">
        <f aca="true" t="shared" si="7" ref="M13:M20">$H13-$I13</f>
        <v>27</v>
      </c>
      <c r="N13" s="133"/>
      <c r="O13" s="78">
        <v>2</v>
      </c>
      <c r="P13" s="129"/>
      <c r="Q13" s="41"/>
      <c r="R13" s="39"/>
      <c r="S13" s="43"/>
      <c r="T13" s="130"/>
      <c r="U13" s="39"/>
      <c r="V13" s="42"/>
      <c r="W13" s="44"/>
      <c r="X13" s="39"/>
      <c r="Y13" s="43"/>
      <c r="Z13" s="358"/>
      <c r="AA13" s="358"/>
      <c r="AB13" s="358"/>
      <c r="AC13" s="358"/>
      <c r="AE13" s="358">
        <f t="shared" si="5"/>
      </c>
      <c r="AF13" s="358" t="str">
        <f t="shared" si="1"/>
        <v>так</v>
      </c>
      <c r="AG13" s="358">
        <f t="shared" si="1"/>
      </c>
      <c r="AH13" s="358">
        <f t="shared" si="1"/>
      </c>
      <c r="AI13" s="358">
        <f t="shared" si="1"/>
      </c>
      <c r="AJ13" s="358">
        <f t="shared" si="2"/>
      </c>
      <c r="AK13" s="358">
        <f t="shared" si="2"/>
      </c>
      <c r="AL13" s="358">
        <f t="shared" si="2"/>
      </c>
      <c r="AM13" s="358">
        <f t="shared" si="2"/>
      </c>
      <c r="AN13" s="358">
        <f t="shared" si="3"/>
      </c>
      <c r="AO13" s="358">
        <f t="shared" si="3"/>
      </c>
      <c r="AP13" s="358">
        <f t="shared" si="3"/>
      </c>
    </row>
    <row r="14" spans="1:42" s="17" customFormat="1" ht="31.5">
      <c r="A14" s="233" t="s">
        <v>152</v>
      </c>
      <c r="B14" s="367" t="s">
        <v>39</v>
      </c>
      <c r="C14" s="184" t="s">
        <v>321</v>
      </c>
      <c r="D14" s="111"/>
      <c r="E14" s="111"/>
      <c r="F14" s="226"/>
      <c r="G14" s="91">
        <v>1.5</v>
      </c>
      <c r="H14" s="184">
        <f t="shared" si="4"/>
        <v>45</v>
      </c>
      <c r="I14" s="256">
        <f t="shared" si="6"/>
        <v>18</v>
      </c>
      <c r="J14" s="39"/>
      <c r="K14" s="39"/>
      <c r="L14" s="39">
        <v>18</v>
      </c>
      <c r="M14" s="177">
        <f t="shared" si="7"/>
        <v>27</v>
      </c>
      <c r="N14" s="133"/>
      <c r="O14" s="78"/>
      <c r="P14" s="129">
        <v>2</v>
      </c>
      <c r="Q14" s="41"/>
      <c r="R14" s="39"/>
      <c r="S14" s="43"/>
      <c r="T14" s="130"/>
      <c r="U14" s="39"/>
      <c r="V14" s="42"/>
      <c r="W14" s="44"/>
      <c r="X14" s="39"/>
      <c r="Y14" s="43"/>
      <c r="Z14" s="358"/>
      <c r="AA14" s="358"/>
      <c r="AB14" s="358"/>
      <c r="AC14" s="358"/>
      <c r="AE14" s="358">
        <f t="shared" si="5"/>
      </c>
      <c r="AF14" s="358">
        <f t="shared" si="1"/>
      </c>
      <c r="AG14" s="358" t="str">
        <f t="shared" si="1"/>
        <v>так</v>
      </c>
      <c r="AH14" s="358">
        <f t="shared" si="1"/>
      </c>
      <c r="AI14" s="358">
        <f t="shared" si="1"/>
      </c>
      <c r="AJ14" s="358">
        <f t="shared" si="2"/>
      </c>
      <c r="AK14" s="358">
        <f t="shared" si="2"/>
      </c>
      <c r="AL14" s="358">
        <f t="shared" si="2"/>
      </c>
      <c r="AM14" s="358">
        <f t="shared" si="2"/>
      </c>
      <c r="AN14" s="358">
        <f t="shared" si="3"/>
      </c>
      <c r="AO14" s="358">
        <f t="shared" si="3"/>
      </c>
      <c r="AP14" s="358">
        <f t="shared" si="3"/>
      </c>
    </row>
    <row r="15" spans="1:42" s="17" customFormat="1" ht="15.75">
      <c r="A15" s="574"/>
      <c r="B15" s="575"/>
      <c r="C15" s="576"/>
      <c r="D15" s="577"/>
      <c r="E15" s="577"/>
      <c r="F15" s="578"/>
      <c r="G15" s="579"/>
      <c r="H15" s="580"/>
      <c r="I15" s="510"/>
      <c r="J15" s="581"/>
      <c r="K15" s="581"/>
      <c r="L15" s="581"/>
      <c r="M15" s="582"/>
      <c r="N15" s="583"/>
      <c r="O15" s="584"/>
      <c r="P15" s="585"/>
      <c r="Q15" s="576"/>
      <c r="R15" s="581"/>
      <c r="S15" s="582"/>
      <c r="T15" s="586"/>
      <c r="U15" s="584"/>
      <c r="V15" s="587"/>
      <c r="W15" s="576"/>
      <c r="X15" s="581"/>
      <c r="Y15" s="582"/>
      <c r="Z15" s="358"/>
      <c r="AA15" s="358"/>
      <c r="AB15" s="358"/>
      <c r="AC15" s="358"/>
      <c r="AE15" s="358">
        <f t="shared" si="5"/>
      </c>
      <c r="AF15" s="358">
        <f t="shared" si="1"/>
      </c>
      <c r="AG15" s="358">
        <f t="shared" si="1"/>
      </c>
      <c r="AH15" s="358">
        <f t="shared" si="1"/>
      </c>
      <c r="AI15" s="358">
        <f t="shared" si="1"/>
      </c>
      <c r="AJ15" s="358">
        <f t="shared" si="2"/>
      </c>
      <c r="AK15" s="358">
        <f t="shared" si="2"/>
      </c>
      <c r="AL15" s="358">
        <f t="shared" si="2"/>
      </c>
      <c r="AM15" s="358">
        <f t="shared" si="2"/>
      </c>
      <c r="AN15" s="358">
        <f t="shared" si="3"/>
      </c>
      <c r="AO15" s="358">
        <f t="shared" si="3"/>
      </c>
      <c r="AP15" s="358">
        <f t="shared" si="3"/>
      </c>
    </row>
    <row r="16" spans="1:122" s="358" customFormat="1" ht="30">
      <c r="A16" s="588" t="s">
        <v>284</v>
      </c>
      <c r="B16" s="589" t="s">
        <v>211</v>
      </c>
      <c r="C16" s="590"/>
      <c r="D16" s="591" t="s">
        <v>328</v>
      </c>
      <c r="E16" s="591"/>
      <c r="F16" s="592"/>
      <c r="G16" s="593">
        <v>1.5</v>
      </c>
      <c r="H16" s="594">
        <f t="shared" si="4"/>
        <v>45</v>
      </c>
      <c r="I16" s="595">
        <v>16</v>
      </c>
      <c r="J16" s="596"/>
      <c r="K16" s="596"/>
      <c r="L16" s="596">
        <v>16</v>
      </c>
      <c r="M16" s="597">
        <f t="shared" si="7"/>
        <v>29</v>
      </c>
      <c r="N16" s="598"/>
      <c r="O16" s="510"/>
      <c r="P16" s="599"/>
      <c r="Q16" s="590"/>
      <c r="R16" s="510"/>
      <c r="S16" s="530"/>
      <c r="T16" s="600"/>
      <c r="U16" s="510"/>
      <c r="V16" s="601"/>
      <c r="W16" s="590"/>
      <c r="X16" s="510"/>
      <c r="Y16" s="530">
        <v>2</v>
      </c>
      <c r="AD16" s="17"/>
      <c r="AE16" s="358">
        <f t="shared" si="5"/>
      </c>
      <c r="AF16" s="358">
        <f t="shared" si="1"/>
      </c>
      <c r="AG16" s="358">
        <f t="shared" si="1"/>
      </c>
      <c r="AH16" s="358">
        <f t="shared" si="1"/>
      </c>
      <c r="AI16" s="358">
        <f t="shared" si="1"/>
      </c>
      <c r="AJ16" s="358">
        <f t="shared" si="2"/>
      </c>
      <c r="AK16" s="358">
        <f t="shared" si="2"/>
      </c>
      <c r="AL16" s="358">
        <f t="shared" si="2"/>
      </c>
      <c r="AM16" s="358">
        <f t="shared" si="2"/>
      </c>
      <c r="AN16" s="358">
        <f t="shared" si="3"/>
      </c>
      <c r="AO16" s="358">
        <f t="shared" si="3"/>
      </c>
      <c r="AP16" s="358" t="str">
        <f t="shared" si="3"/>
        <v>так</v>
      </c>
      <c r="AQ16" s="17"/>
      <c r="AR16" s="17"/>
      <c r="AS16" s="17"/>
      <c r="AT16" s="17"/>
      <c r="AU16" s="17"/>
      <c r="AV16" s="17"/>
      <c r="AW16" s="17"/>
      <c r="AX16" s="359"/>
      <c r="AY16" s="359"/>
      <c r="AZ16" s="359"/>
      <c r="BA16" s="359"/>
      <c r="BB16" s="359"/>
      <c r="BC16" s="359"/>
      <c r="BD16" s="359"/>
      <c r="BE16" s="359"/>
      <c r="BF16" s="359"/>
      <c r="BG16" s="359"/>
      <c r="BH16" s="359"/>
      <c r="BI16" s="359"/>
      <c r="BJ16" s="359"/>
      <c r="BK16" s="359"/>
      <c r="BL16" s="359"/>
      <c r="BM16" s="359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59"/>
      <c r="CD16" s="359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59"/>
      <c r="CU16" s="359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59"/>
      <c r="DL16" s="359"/>
      <c r="DM16" s="359"/>
      <c r="DN16" s="359"/>
      <c r="DO16" s="359"/>
      <c r="DP16" s="359"/>
      <c r="DQ16" s="359"/>
      <c r="DR16" s="359"/>
    </row>
    <row r="17" spans="1:42" s="17" customFormat="1" ht="15.75">
      <c r="A17" s="235" t="s">
        <v>153</v>
      </c>
      <c r="B17" s="368" t="s">
        <v>208</v>
      </c>
      <c r="C17" s="202">
        <v>1</v>
      </c>
      <c r="D17" s="36"/>
      <c r="E17" s="36"/>
      <c r="F17" s="357"/>
      <c r="G17" s="170">
        <v>4</v>
      </c>
      <c r="H17" s="274">
        <f t="shared" si="4"/>
        <v>120</v>
      </c>
      <c r="I17" s="236">
        <f t="shared" si="6"/>
        <v>45</v>
      </c>
      <c r="J17" s="273">
        <v>30</v>
      </c>
      <c r="K17" s="273"/>
      <c r="L17" s="273">
        <v>15</v>
      </c>
      <c r="M17" s="275">
        <f t="shared" si="7"/>
        <v>75</v>
      </c>
      <c r="N17" s="160">
        <v>3</v>
      </c>
      <c r="O17" s="115"/>
      <c r="P17" s="258"/>
      <c r="Q17" s="259"/>
      <c r="R17" s="115"/>
      <c r="S17" s="258"/>
      <c r="T17" s="56"/>
      <c r="U17" s="36"/>
      <c r="V17" s="57"/>
      <c r="W17" s="54"/>
      <c r="X17" s="36"/>
      <c r="Y17" s="55"/>
      <c r="Z17" s="358"/>
      <c r="AA17" s="358"/>
      <c r="AB17" s="358"/>
      <c r="AC17" s="358"/>
      <c r="AE17" s="358" t="str">
        <f t="shared" si="5"/>
        <v>так</v>
      </c>
      <c r="AF17" s="358">
        <f t="shared" si="1"/>
      </c>
      <c r="AG17" s="358">
        <f t="shared" si="1"/>
      </c>
      <c r="AH17" s="358">
        <f t="shared" si="1"/>
      </c>
      <c r="AI17" s="358">
        <f t="shared" si="1"/>
      </c>
      <c r="AJ17" s="358">
        <f t="shared" si="2"/>
      </c>
      <c r="AK17" s="358">
        <f t="shared" si="2"/>
      </c>
      <c r="AL17" s="358">
        <f t="shared" si="2"/>
      </c>
      <c r="AM17" s="358">
        <f t="shared" si="2"/>
      </c>
      <c r="AN17" s="358">
        <f t="shared" si="3"/>
      </c>
      <c r="AO17" s="358">
        <f t="shared" si="3"/>
      </c>
      <c r="AP17" s="358">
        <f t="shared" si="3"/>
      </c>
    </row>
    <row r="18" spans="1:42" s="17" customFormat="1" ht="15.75">
      <c r="A18" s="189" t="s">
        <v>154</v>
      </c>
      <c r="B18" s="189" t="s">
        <v>292</v>
      </c>
      <c r="C18" s="184"/>
      <c r="D18" s="39" t="s">
        <v>324</v>
      </c>
      <c r="E18" s="39"/>
      <c r="F18" s="227"/>
      <c r="G18" s="90">
        <v>2</v>
      </c>
      <c r="H18" s="232">
        <f t="shared" si="4"/>
        <v>60</v>
      </c>
      <c r="I18" s="236">
        <f t="shared" si="6"/>
        <v>30</v>
      </c>
      <c r="J18" s="131">
        <v>20</v>
      </c>
      <c r="K18" s="131"/>
      <c r="L18" s="131">
        <v>10</v>
      </c>
      <c r="M18" s="237">
        <f t="shared" si="7"/>
        <v>30</v>
      </c>
      <c r="N18" s="133"/>
      <c r="O18" s="78"/>
      <c r="P18" s="129"/>
      <c r="Q18" s="128"/>
      <c r="R18" s="78"/>
      <c r="S18" s="129">
        <v>3</v>
      </c>
      <c r="T18" s="41"/>
      <c r="U18" s="39"/>
      <c r="V18" s="42"/>
      <c r="W18" s="44"/>
      <c r="X18" s="39"/>
      <c r="Y18" s="43"/>
      <c r="Z18" s="358"/>
      <c r="AA18" s="358"/>
      <c r="AB18" s="358"/>
      <c r="AC18" s="358"/>
      <c r="AE18" s="358">
        <f t="shared" si="5"/>
      </c>
      <c r="AF18" s="358">
        <f t="shared" si="1"/>
      </c>
      <c r="AG18" s="358">
        <f t="shared" si="1"/>
      </c>
      <c r="AH18" s="358">
        <f t="shared" si="1"/>
      </c>
      <c r="AI18" s="358">
        <f t="shared" si="1"/>
      </c>
      <c r="AJ18" s="358" t="str">
        <f t="shared" si="2"/>
        <v>так</v>
      </c>
      <c r="AK18" s="358">
        <f t="shared" si="2"/>
      </c>
      <c r="AL18" s="358">
        <f t="shared" si="2"/>
      </c>
      <c r="AM18" s="358">
        <f t="shared" si="2"/>
      </c>
      <c r="AN18" s="358">
        <f t="shared" si="3"/>
      </c>
      <c r="AO18" s="358">
        <f t="shared" si="3"/>
      </c>
      <c r="AP18" s="358">
        <f t="shared" si="3"/>
      </c>
    </row>
    <row r="19" spans="1:42" s="17" customFormat="1" ht="31.5">
      <c r="A19" s="234" t="s">
        <v>155</v>
      </c>
      <c r="B19" s="189" t="s">
        <v>352</v>
      </c>
      <c r="C19" s="228">
        <v>3</v>
      </c>
      <c r="D19" s="33"/>
      <c r="E19" s="33"/>
      <c r="F19" s="229"/>
      <c r="G19" s="90">
        <v>3</v>
      </c>
      <c r="H19" s="232">
        <f t="shared" si="4"/>
        <v>90</v>
      </c>
      <c r="I19" s="236">
        <f t="shared" si="6"/>
        <v>30</v>
      </c>
      <c r="J19" s="134"/>
      <c r="K19" s="134"/>
      <c r="L19" s="134">
        <v>30</v>
      </c>
      <c r="M19" s="237">
        <f t="shared" si="7"/>
        <v>60</v>
      </c>
      <c r="N19" s="120"/>
      <c r="O19" s="77"/>
      <c r="P19" s="136"/>
      <c r="Q19" s="135">
        <v>2</v>
      </c>
      <c r="R19" s="77"/>
      <c r="S19" s="136"/>
      <c r="T19" s="59"/>
      <c r="U19" s="33"/>
      <c r="V19" s="117"/>
      <c r="W19" s="137"/>
      <c r="X19" s="33"/>
      <c r="Y19" s="119"/>
      <c r="Z19" s="358"/>
      <c r="AA19" s="358"/>
      <c r="AB19" s="358"/>
      <c r="AC19" s="358"/>
      <c r="AE19" s="358">
        <f t="shared" si="5"/>
      </c>
      <c r="AF19" s="358">
        <f t="shared" si="1"/>
      </c>
      <c r="AG19" s="358">
        <f t="shared" si="1"/>
      </c>
      <c r="AH19" s="358" t="str">
        <f t="shared" si="1"/>
        <v>так</v>
      </c>
      <c r="AI19" s="358">
        <f t="shared" si="1"/>
      </c>
      <c r="AJ19" s="358">
        <f t="shared" si="2"/>
      </c>
      <c r="AK19" s="358">
        <f t="shared" si="2"/>
      </c>
      <c r="AL19" s="358">
        <f t="shared" si="2"/>
      </c>
      <c r="AM19" s="358">
        <f t="shared" si="2"/>
      </c>
      <c r="AN19" s="358">
        <f t="shared" si="3"/>
      </c>
      <c r="AO19" s="358">
        <f t="shared" si="3"/>
      </c>
      <c r="AP19" s="358">
        <f t="shared" si="3"/>
      </c>
    </row>
    <row r="20" spans="1:42" s="553" customFormat="1" ht="15.75">
      <c r="A20" s="443" t="s">
        <v>156</v>
      </c>
      <c r="B20" s="443" t="s">
        <v>41</v>
      </c>
      <c r="C20" s="545">
        <v>3</v>
      </c>
      <c r="D20" s="546"/>
      <c r="E20" s="546"/>
      <c r="F20" s="554"/>
      <c r="G20" s="555">
        <v>3</v>
      </c>
      <c r="H20" s="448">
        <f t="shared" si="4"/>
        <v>90</v>
      </c>
      <c r="I20" s="816">
        <f t="shared" si="6"/>
        <v>45</v>
      </c>
      <c r="J20" s="817">
        <v>30</v>
      </c>
      <c r="K20" s="817"/>
      <c r="L20" s="817">
        <v>15</v>
      </c>
      <c r="M20" s="818">
        <f t="shared" si="7"/>
        <v>45</v>
      </c>
      <c r="N20" s="559"/>
      <c r="O20" s="546"/>
      <c r="P20" s="552"/>
      <c r="Q20" s="549">
        <v>3</v>
      </c>
      <c r="R20" s="548"/>
      <c r="S20" s="552"/>
      <c r="T20" s="549"/>
      <c r="U20" s="546"/>
      <c r="V20" s="550"/>
      <c r="W20" s="551"/>
      <c r="X20" s="546"/>
      <c r="Y20" s="552"/>
      <c r="Z20" s="680"/>
      <c r="AA20" s="680"/>
      <c r="AB20" s="680"/>
      <c r="AC20" s="680"/>
      <c r="AE20" s="358">
        <f t="shared" si="5"/>
      </c>
      <c r="AF20" s="358">
        <f t="shared" si="1"/>
      </c>
      <c r="AG20" s="358">
        <f t="shared" si="1"/>
      </c>
      <c r="AH20" s="358" t="str">
        <f t="shared" si="1"/>
        <v>так</v>
      </c>
      <c r="AI20" s="358">
        <f t="shared" si="1"/>
      </c>
      <c r="AJ20" s="358">
        <f t="shared" si="2"/>
      </c>
      <c r="AK20" s="358">
        <f t="shared" si="2"/>
      </c>
      <c r="AL20" s="358">
        <f t="shared" si="2"/>
      </c>
      <c r="AM20" s="358">
        <f t="shared" si="2"/>
      </c>
      <c r="AN20" s="358">
        <f t="shared" si="3"/>
      </c>
      <c r="AO20" s="358">
        <f t="shared" si="3"/>
      </c>
      <c r="AP20" s="358">
        <f t="shared" si="3"/>
      </c>
    </row>
    <row r="21" spans="1:43" s="522" customFormat="1" ht="16.5" thickBot="1">
      <c r="A21" s="824"/>
      <c r="B21" s="824"/>
      <c r="C21" s="483"/>
      <c r="D21" s="483"/>
      <c r="E21" s="483"/>
      <c r="F21" s="825"/>
      <c r="G21" s="826"/>
      <c r="H21" s="827"/>
      <c r="I21" s="828"/>
      <c r="J21" s="827"/>
      <c r="K21" s="827"/>
      <c r="L21" s="827"/>
      <c r="M21" s="828"/>
      <c r="N21" s="829"/>
      <c r="O21" s="483"/>
      <c r="P21" s="483"/>
      <c r="Q21" s="483"/>
      <c r="R21" s="830"/>
      <c r="S21" s="483"/>
      <c r="T21" s="483"/>
      <c r="U21" s="483"/>
      <c r="V21" s="483"/>
      <c r="W21" s="483"/>
      <c r="X21" s="483"/>
      <c r="Y21" s="483"/>
      <c r="AD21" s="871"/>
      <c r="AE21" s="358">
        <f t="shared" si="5"/>
      </c>
      <c r="AF21" s="358">
        <f t="shared" si="1"/>
      </c>
      <c r="AG21" s="358">
        <f t="shared" si="1"/>
      </c>
      <c r="AH21" s="358">
        <f t="shared" si="1"/>
      </c>
      <c r="AI21" s="358">
        <f t="shared" si="1"/>
      </c>
      <c r="AJ21" s="358">
        <f t="shared" si="2"/>
      </c>
      <c r="AK21" s="358">
        <f t="shared" si="2"/>
      </c>
      <c r="AL21" s="358">
        <f t="shared" si="2"/>
      </c>
      <c r="AM21" s="358">
        <f t="shared" si="2"/>
      </c>
      <c r="AN21" s="358">
        <f t="shared" si="3"/>
      </c>
      <c r="AO21" s="358">
        <f t="shared" si="3"/>
      </c>
      <c r="AP21" s="358">
        <f t="shared" si="3"/>
      </c>
      <c r="AQ21" s="870"/>
    </row>
    <row r="22" spans="1:43" s="358" customFormat="1" ht="24" customHeight="1">
      <c r="A22" s="755"/>
      <c r="B22" s="756" t="s">
        <v>285</v>
      </c>
      <c r="C22" s="760"/>
      <c r="D22" s="761" t="s">
        <v>27</v>
      </c>
      <c r="E22" s="761"/>
      <c r="F22" s="762"/>
      <c r="G22" s="763">
        <v>2</v>
      </c>
      <c r="H22" s="766">
        <f>G22*30</f>
        <v>60</v>
      </c>
      <c r="I22" s="767">
        <f>J22+K22+L22</f>
        <v>30</v>
      </c>
      <c r="J22" s="768">
        <v>15</v>
      </c>
      <c r="K22" s="769"/>
      <c r="L22" s="769">
        <v>15</v>
      </c>
      <c r="M22" s="770">
        <f>H22-I22</f>
        <v>30</v>
      </c>
      <c r="N22" s="765">
        <v>2</v>
      </c>
      <c r="O22" s="376"/>
      <c r="P22" s="528"/>
      <c r="Q22" s="782"/>
      <c r="R22" s="783"/>
      <c r="S22" s="784"/>
      <c r="T22" s="780"/>
      <c r="U22" s="375"/>
      <c r="V22" s="528"/>
      <c r="W22" s="782"/>
      <c r="X22" s="783"/>
      <c r="Y22" s="784"/>
      <c r="Z22" s="537"/>
      <c r="AD22" s="359"/>
      <c r="AE22" s="358" t="str">
        <f t="shared" si="5"/>
        <v>так</v>
      </c>
      <c r="AF22" s="358">
        <f t="shared" si="1"/>
      </c>
      <c r="AG22" s="358">
        <f t="shared" si="1"/>
      </c>
      <c r="AH22" s="358">
        <f t="shared" si="1"/>
      </c>
      <c r="AI22" s="358">
        <f t="shared" si="1"/>
      </c>
      <c r="AJ22" s="358">
        <f t="shared" si="2"/>
      </c>
      <c r="AK22" s="358">
        <f t="shared" si="2"/>
      </c>
      <c r="AL22" s="358">
        <f t="shared" si="2"/>
      </c>
      <c r="AM22" s="358">
        <f t="shared" si="2"/>
      </c>
      <c r="AN22" s="358">
        <f t="shared" si="3"/>
      </c>
      <c r="AO22" s="358">
        <f t="shared" si="3"/>
      </c>
      <c r="AP22" s="358">
        <f t="shared" si="3"/>
      </c>
      <c r="AQ22" s="537"/>
    </row>
    <row r="23" spans="1:42" s="17" customFormat="1" ht="36" customHeight="1">
      <c r="A23" s="235" t="s">
        <v>165</v>
      </c>
      <c r="B23" s="374" t="s">
        <v>291</v>
      </c>
      <c r="C23" s="604"/>
      <c r="D23" s="369" t="s">
        <v>323</v>
      </c>
      <c r="E23" s="369"/>
      <c r="F23" s="373"/>
      <c r="G23" s="764">
        <v>2</v>
      </c>
      <c r="H23" s="372">
        <f>G23*30</f>
        <v>60</v>
      </c>
      <c r="I23" s="369">
        <f>J23+L23</f>
        <v>30</v>
      </c>
      <c r="J23" s="369">
        <v>20</v>
      </c>
      <c r="K23" s="369"/>
      <c r="L23" s="369">
        <v>10</v>
      </c>
      <c r="M23" s="373">
        <f>H23-I23</f>
        <v>30</v>
      </c>
      <c r="N23" s="371"/>
      <c r="O23" s="369"/>
      <c r="P23" s="370"/>
      <c r="Q23" s="372"/>
      <c r="R23" s="369">
        <v>3</v>
      </c>
      <c r="S23" s="373"/>
      <c r="T23" s="371"/>
      <c r="U23" s="369"/>
      <c r="V23" s="370"/>
      <c r="W23" s="372"/>
      <c r="X23" s="369"/>
      <c r="Y23" s="373"/>
      <c r="Z23" s="537"/>
      <c r="AA23" s="358"/>
      <c r="AB23" s="358"/>
      <c r="AC23" s="358"/>
      <c r="AE23" s="358">
        <f t="shared" si="5"/>
      </c>
      <c r="AF23" s="358">
        <f t="shared" si="1"/>
      </c>
      <c r="AG23" s="358">
        <f t="shared" si="1"/>
      </c>
      <c r="AH23" s="358">
        <f t="shared" si="1"/>
      </c>
      <c r="AI23" s="358" t="str">
        <f t="shared" si="1"/>
        <v>так</v>
      </c>
      <c r="AJ23" s="358">
        <f t="shared" si="2"/>
      </c>
      <c r="AK23" s="358">
        <f t="shared" si="2"/>
      </c>
      <c r="AL23" s="358">
        <f t="shared" si="2"/>
      </c>
      <c r="AM23" s="358">
        <f t="shared" si="2"/>
      </c>
      <c r="AN23" s="358">
        <f t="shared" si="3"/>
      </c>
      <c r="AO23" s="358">
        <f t="shared" si="3"/>
      </c>
      <c r="AP23" s="358">
        <f t="shared" si="3"/>
      </c>
    </row>
    <row r="24" spans="1:42" s="17" customFormat="1" ht="15.75">
      <c r="A24" s="235" t="s">
        <v>181</v>
      </c>
      <c r="B24" s="757" t="s">
        <v>52</v>
      </c>
      <c r="C24" s="190"/>
      <c r="D24" s="163"/>
      <c r="E24" s="163"/>
      <c r="F24" s="278"/>
      <c r="G24" s="902">
        <f aca="true" t="shared" si="8" ref="G24:M24">SUM(G$25:G$27)</f>
        <v>6</v>
      </c>
      <c r="H24" s="470">
        <f t="shared" si="8"/>
        <v>180</v>
      </c>
      <c r="I24" s="282">
        <f t="shared" si="8"/>
        <v>99</v>
      </c>
      <c r="J24" s="282">
        <f t="shared" si="8"/>
        <v>33</v>
      </c>
      <c r="K24" s="282">
        <f t="shared" si="8"/>
        <v>66</v>
      </c>
      <c r="L24" s="282">
        <f t="shared" si="8"/>
        <v>0</v>
      </c>
      <c r="M24" s="771">
        <f t="shared" si="8"/>
        <v>81</v>
      </c>
      <c r="N24" s="143"/>
      <c r="O24" s="140"/>
      <c r="P24" s="141"/>
      <c r="Q24" s="208"/>
      <c r="R24" s="140"/>
      <c r="S24" s="176"/>
      <c r="T24" s="143"/>
      <c r="U24" s="140"/>
      <c r="V24" s="141"/>
      <c r="W24" s="208"/>
      <c r="X24" s="140"/>
      <c r="Y24" s="176"/>
      <c r="Z24" s="537"/>
      <c r="AA24" s="358"/>
      <c r="AB24" s="358"/>
      <c r="AC24" s="358"/>
      <c r="AE24" s="358">
        <f t="shared" si="5"/>
      </c>
      <c r="AF24" s="358">
        <f t="shared" si="1"/>
      </c>
      <c r="AG24" s="358">
        <f t="shared" si="1"/>
      </c>
      <c r="AH24" s="358">
        <f t="shared" si="1"/>
      </c>
      <c r="AI24" s="358">
        <f t="shared" si="1"/>
      </c>
      <c r="AJ24" s="358">
        <f t="shared" si="2"/>
      </c>
      <c r="AK24" s="358">
        <f t="shared" si="2"/>
      </c>
      <c r="AL24" s="358">
        <f t="shared" si="2"/>
      </c>
      <c r="AM24" s="358">
        <f t="shared" si="2"/>
      </c>
      <c r="AN24" s="358">
        <f t="shared" si="3"/>
      </c>
      <c r="AO24" s="358">
        <f t="shared" si="3"/>
      </c>
      <c r="AP24" s="358">
        <f t="shared" si="3"/>
      </c>
    </row>
    <row r="25" spans="1:42" s="17" customFormat="1" ht="15.75">
      <c r="A25" s="189" t="s">
        <v>191</v>
      </c>
      <c r="B25" s="754" t="s">
        <v>52</v>
      </c>
      <c r="C25" s="192"/>
      <c r="D25" s="154">
        <v>1</v>
      </c>
      <c r="E25" s="152"/>
      <c r="F25" s="193"/>
      <c r="G25" s="400">
        <v>3</v>
      </c>
      <c r="H25" s="428">
        <f>$G25*30</f>
        <v>90</v>
      </c>
      <c r="I25" s="112">
        <f>SUM($J25:$L25)</f>
        <v>45</v>
      </c>
      <c r="J25" s="164">
        <v>15</v>
      </c>
      <c r="K25" s="165">
        <v>30</v>
      </c>
      <c r="L25" s="165"/>
      <c r="M25" s="177">
        <f>$H25-$I25</f>
        <v>45</v>
      </c>
      <c r="N25" s="133">
        <v>3</v>
      </c>
      <c r="O25" s="78"/>
      <c r="P25" s="129"/>
      <c r="Q25" s="200"/>
      <c r="R25" s="146"/>
      <c r="S25" s="183"/>
      <c r="T25" s="149"/>
      <c r="U25" s="146"/>
      <c r="V25" s="147"/>
      <c r="W25" s="200"/>
      <c r="X25" s="146"/>
      <c r="Y25" s="183"/>
      <c r="Z25" s="537"/>
      <c r="AA25" s="358"/>
      <c r="AB25" s="358"/>
      <c r="AC25" s="358"/>
      <c r="AE25" s="358" t="str">
        <f t="shared" si="5"/>
        <v>так</v>
      </c>
      <c r="AF25" s="358">
        <f t="shared" si="1"/>
      </c>
      <c r="AG25" s="358">
        <f t="shared" si="1"/>
      </c>
      <c r="AH25" s="358">
        <f t="shared" si="1"/>
      </c>
      <c r="AI25" s="358">
        <f t="shared" si="1"/>
      </c>
      <c r="AJ25" s="358">
        <f t="shared" si="2"/>
      </c>
      <c r="AK25" s="358">
        <f t="shared" si="2"/>
      </c>
      <c r="AL25" s="358">
        <f t="shared" si="2"/>
      </c>
      <c r="AM25" s="358">
        <f t="shared" si="2"/>
      </c>
      <c r="AN25" s="358">
        <f t="shared" si="3"/>
      </c>
      <c r="AO25" s="358">
        <f t="shared" si="3"/>
      </c>
      <c r="AP25" s="358">
        <f t="shared" si="3"/>
      </c>
    </row>
    <row r="26" spans="1:42" s="17" customFormat="1" ht="15.75">
      <c r="A26" s="189" t="s">
        <v>192</v>
      </c>
      <c r="B26" s="754" t="s">
        <v>52</v>
      </c>
      <c r="C26" s="192"/>
      <c r="D26" s="152"/>
      <c r="E26" s="152"/>
      <c r="F26" s="193"/>
      <c r="G26" s="400">
        <v>1.5</v>
      </c>
      <c r="H26" s="428">
        <f>$G26*30</f>
        <v>45</v>
      </c>
      <c r="I26" s="112">
        <f>SUM($J26:$L26)</f>
        <v>27</v>
      </c>
      <c r="J26" s="153">
        <v>9</v>
      </c>
      <c r="K26" s="154">
        <v>18</v>
      </c>
      <c r="L26" s="154"/>
      <c r="M26" s="177">
        <f>$H26-$I26</f>
        <v>18</v>
      </c>
      <c r="N26" s="133"/>
      <c r="O26" s="78">
        <v>3</v>
      </c>
      <c r="P26" s="129"/>
      <c r="Q26" s="200"/>
      <c r="R26" s="146"/>
      <c r="S26" s="183"/>
      <c r="T26" s="149"/>
      <c r="U26" s="146"/>
      <c r="V26" s="147"/>
      <c r="W26" s="200"/>
      <c r="X26" s="146"/>
      <c r="Y26" s="183"/>
      <c r="Z26" s="537"/>
      <c r="AA26" s="358"/>
      <c r="AB26" s="358"/>
      <c r="AC26" s="358"/>
      <c r="AE26" s="358">
        <f t="shared" si="5"/>
      </c>
      <c r="AF26" s="358" t="str">
        <f t="shared" si="1"/>
        <v>так</v>
      </c>
      <c r="AG26" s="358">
        <f t="shared" si="1"/>
      </c>
      <c r="AH26" s="358">
        <f t="shared" si="1"/>
      </c>
      <c r="AI26" s="358">
        <f t="shared" si="1"/>
      </c>
      <c r="AJ26" s="358">
        <f t="shared" si="2"/>
      </c>
      <c r="AK26" s="358">
        <f t="shared" si="2"/>
      </c>
      <c r="AL26" s="358">
        <f t="shared" si="2"/>
      </c>
      <c r="AM26" s="358">
        <f t="shared" si="2"/>
      </c>
      <c r="AN26" s="358">
        <f t="shared" si="3"/>
      </c>
      <c r="AO26" s="358">
        <f t="shared" si="3"/>
      </c>
      <c r="AP26" s="358">
        <f t="shared" si="3"/>
      </c>
    </row>
    <row r="27" spans="1:42" s="17" customFormat="1" ht="15.75">
      <c r="A27" s="189" t="s">
        <v>268</v>
      </c>
      <c r="B27" s="754" t="s">
        <v>52</v>
      </c>
      <c r="C27" s="192" t="s">
        <v>321</v>
      </c>
      <c r="D27" s="152"/>
      <c r="E27" s="152"/>
      <c r="F27" s="193"/>
      <c r="G27" s="903">
        <v>1.5</v>
      </c>
      <c r="H27" s="428">
        <f>$G27*30</f>
        <v>45</v>
      </c>
      <c r="I27" s="256">
        <f>SUM($J27:$L27)</f>
        <v>27</v>
      </c>
      <c r="J27" s="60">
        <v>9</v>
      </c>
      <c r="K27" s="61">
        <v>18</v>
      </c>
      <c r="L27" s="61"/>
      <c r="M27" s="177">
        <f>$H27-$I27</f>
        <v>18</v>
      </c>
      <c r="N27" s="133"/>
      <c r="O27" s="78"/>
      <c r="P27" s="129">
        <v>3</v>
      </c>
      <c r="Q27" s="200"/>
      <c r="R27" s="146"/>
      <c r="S27" s="183"/>
      <c r="T27" s="149"/>
      <c r="U27" s="146"/>
      <c r="V27" s="147"/>
      <c r="W27" s="200"/>
      <c r="X27" s="146"/>
      <c r="Y27" s="183"/>
      <c r="Z27" s="537"/>
      <c r="AA27" s="358"/>
      <c r="AB27" s="358"/>
      <c r="AC27" s="358"/>
      <c r="AE27" s="358">
        <f t="shared" si="5"/>
      </c>
      <c r="AF27" s="358">
        <f t="shared" si="5"/>
      </c>
      <c r="AG27" s="358" t="str">
        <f t="shared" si="5"/>
        <v>так</v>
      </c>
      <c r="AH27" s="358">
        <f t="shared" si="5"/>
      </c>
      <c r="AI27" s="358">
        <f t="shared" si="5"/>
      </c>
      <c r="AJ27" s="358">
        <f t="shared" si="2"/>
      </c>
      <c r="AK27" s="358">
        <f t="shared" si="2"/>
      </c>
      <c r="AL27" s="358">
        <f t="shared" si="2"/>
      </c>
      <c r="AM27" s="358">
        <f t="shared" si="2"/>
      </c>
      <c r="AN27" s="358">
        <f t="shared" si="3"/>
      </c>
      <c r="AO27" s="358">
        <f t="shared" si="3"/>
      </c>
      <c r="AP27" s="358">
        <f t="shared" si="3"/>
      </c>
    </row>
    <row r="28" spans="1:42" s="17" customFormat="1" ht="15.75">
      <c r="A28" s="189" t="s">
        <v>269</v>
      </c>
      <c r="B28" s="754" t="s">
        <v>210</v>
      </c>
      <c r="C28" s="194"/>
      <c r="D28" s="152"/>
      <c r="E28" s="152"/>
      <c r="F28" s="193"/>
      <c r="G28" s="905">
        <f aca="true" t="shared" si="9" ref="G28:M28">SUM(G$29:G$32)</f>
        <v>14.5</v>
      </c>
      <c r="H28" s="471">
        <f t="shared" si="9"/>
        <v>435</v>
      </c>
      <c r="I28" s="231">
        <f t="shared" si="9"/>
        <v>258</v>
      </c>
      <c r="J28" s="231">
        <f t="shared" si="9"/>
        <v>129</v>
      </c>
      <c r="K28" s="231">
        <f t="shared" si="9"/>
        <v>0</v>
      </c>
      <c r="L28" s="231">
        <f t="shared" si="9"/>
        <v>129</v>
      </c>
      <c r="M28" s="255">
        <f t="shared" si="9"/>
        <v>177</v>
      </c>
      <c r="N28" s="149"/>
      <c r="O28" s="146"/>
      <c r="P28" s="147"/>
      <c r="Q28" s="200"/>
      <c r="R28" s="146"/>
      <c r="S28" s="183"/>
      <c r="T28" s="149"/>
      <c r="U28" s="146"/>
      <c r="V28" s="147"/>
      <c r="W28" s="200"/>
      <c r="X28" s="146"/>
      <c r="Y28" s="183"/>
      <c r="Z28" s="537"/>
      <c r="AA28" s="358"/>
      <c r="AB28" s="358"/>
      <c r="AC28" s="358"/>
      <c r="AE28" s="358">
        <f t="shared" si="5"/>
      </c>
      <c r="AF28" s="358">
        <f t="shared" si="5"/>
      </c>
      <c r="AG28" s="358">
        <f t="shared" si="5"/>
      </c>
      <c r="AH28" s="358">
        <f t="shared" si="5"/>
      </c>
      <c r="AI28" s="358">
        <f t="shared" si="5"/>
      </c>
      <c r="AJ28" s="358">
        <f t="shared" si="2"/>
      </c>
      <c r="AK28" s="358">
        <f t="shared" si="2"/>
      </c>
      <c r="AL28" s="358">
        <f t="shared" si="2"/>
      </c>
      <c r="AM28" s="358">
        <f t="shared" si="2"/>
      </c>
      <c r="AN28" s="358">
        <f t="shared" si="3"/>
      </c>
      <c r="AO28" s="358">
        <f t="shared" si="3"/>
      </c>
      <c r="AP28" s="358">
        <f t="shared" si="3"/>
      </c>
    </row>
    <row r="29" spans="1:42" s="17" customFormat="1" ht="15.75">
      <c r="A29" s="233" t="s">
        <v>270</v>
      </c>
      <c r="B29" s="754" t="s">
        <v>210</v>
      </c>
      <c r="C29" s="194"/>
      <c r="D29" s="154">
        <v>1</v>
      </c>
      <c r="E29" s="152"/>
      <c r="F29" s="193"/>
      <c r="G29" s="903">
        <v>5</v>
      </c>
      <c r="H29" s="428">
        <f>$G29*30</f>
        <v>150</v>
      </c>
      <c r="I29" s="112">
        <f>SUM($J29:$L29)</f>
        <v>90</v>
      </c>
      <c r="J29" s="164">
        <v>45</v>
      </c>
      <c r="K29" s="165"/>
      <c r="L29" s="165">
        <v>45</v>
      </c>
      <c r="M29" s="177">
        <f>$H29-$I29</f>
        <v>60</v>
      </c>
      <c r="N29" s="133">
        <v>6</v>
      </c>
      <c r="O29" s="78"/>
      <c r="P29" s="129"/>
      <c r="Q29" s="200"/>
      <c r="R29" s="146"/>
      <c r="S29" s="183"/>
      <c r="T29" s="149"/>
      <c r="U29" s="146"/>
      <c r="V29" s="147"/>
      <c r="W29" s="200"/>
      <c r="X29" s="146"/>
      <c r="Y29" s="183"/>
      <c r="Z29" s="537"/>
      <c r="AA29" s="358"/>
      <c r="AB29" s="358"/>
      <c r="AC29" s="358"/>
      <c r="AE29" s="358" t="str">
        <f t="shared" si="5"/>
        <v>так</v>
      </c>
      <c r="AF29" s="358">
        <f t="shared" si="5"/>
      </c>
      <c r="AG29" s="358">
        <f t="shared" si="5"/>
      </c>
      <c r="AH29" s="358">
        <f t="shared" si="5"/>
      </c>
      <c r="AI29" s="358">
        <f t="shared" si="5"/>
      </c>
      <c r="AJ29" s="358">
        <f t="shared" si="2"/>
      </c>
      <c r="AK29" s="358">
        <f t="shared" si="2"/>
      </c>
      <c r="AL29" s="358">
        <f t="shared" si="2"/>
      </c>
      <c r="AM29" s="358">
        <f t="shared" si="2"/>
      </c>
      <c r="AN29" s="358">
        <f t="shared" si="3"/>
      </c>
      <c r="AO29" s="358">
        <f t="shared" si="3"/>
      </c>
      <c r="AP29" s="358">
        <f t="shared" si="3"/>
      </c>
    </row>
    <row r="30" spans="1:42" s="17" customFormat="1" ht="15.75">
      <c r="A30" s="233" t="s">
        <v>271</v>
      </c>
      <c r="B30" s="754" t="s">
        <v>210</v>
      </c>
      <c r="C30" s="192" t="s">
        <v>322</v>
      </c>
      <c r="D30" s="152"/>
      <c r="E30" s="152"/>
      <c r="F30" s="193"/>
      <c r="G30" s="903">
        <v>3</v>
      </c>
      <c r="H30" s="428">
        <f>$G30*30</f>
        <v>90</v>
      </c>
      <c r="I30" s="112">
        <f>SUM($J30:$L30)</f>
        <v>54</v>
      </c>
      <c r="J30" s="153">
        <v>27</v>
      </c>
      <c r="K30" s="154"/>
      <c r="L30" s="154">
        <v>27</v>
      </c>
      <c r="M30" s="177">
        <f>$H30-$I30</f>
        <v>36</v>
      </c>
      <c r="N30" s="133"/>
      <c r="O30" s="133">
        <v>6</v>
      </c>
      <c r="P30" s="129"/>
      <c r="Q30" s="200"/>
      <c r="R30" s="146"/>
      <c r="S30" s="183"/>
      <c r="T30" s="149"/>
      <c r="U30" s="146"/>
      <c r="V30" s="147"/>
      <c r="W30" s="200"/>
      <c r="X30" s="146"/>
      <c r="Y30" s="183"/>
      <c r="Z30" s="537"/>
      <c r="AA30" s="358"/>
      <c r="AB30" s="358"/>
      <c r="AC30" s="358"/>
      <c r="AE30" s="358">
        <f t="shared" si="5"/>
      </c>
      <c r="AF30" s="358" t="str">
        <f t="shared" si="5"/>
        <v>так</v>
      </c>
      <c r="AG30" s="358">
        <f t="shared" si="5"/>
      </c>
      <c r="AH30" s="358">
        <f t="shared" si="5"/>
      </c>
      <c r="AI30" s="358">
        <f t="shared" si="5"/>
      </c>
      <c r="AJ30" s="358">
        <f t="shared" si="2"/>
      </c>
      <c r="AK30" s="358">
        <f t="shared" si="2"/>
      </c>
      <c r="AL30" s="358">
        <f t="shared" si="2"/>
      </c>
      <c r="AM30" s="358">
        <f t="shared" si="2"/>
      </c>
      <c r="AN30" s="358">
        <f t="shared" si="3"/>
      </c>
      <c r="AO30" s="358">
        <f t="shared" si="3"/>
      </c>
      <c r="AP30" s="358">
        <f t="shared" si="3"/>
      </c>
    </row>
    <row r="31" spans="1:42" s="17" customFormat="1" ht="15.75">
      <c r="A31" s="233" t="s">
        <v>272</v>
      </c>
      <c r="B31" s="754" t="s">
        <v>210</v>
      </c>
      <c r="C31" s="194"/>
      <c r="D31" s="154" t="s">
        <v>321</v>
      </c>
      <c r="E31" s="152"/>
      <c r="F31" s="193"/>
      <c r="G31" s="903">
        <v>3</v>
      </c>
      <c r="H31" s="428">
        <f>$G31*30</f>
        <v>90</v>
      </c>
      <c r="I31" s="112">
        <f>SUM($J31:$L31)</f>
        <v>54</v>
      </c>
      <c r="J31" s="153">
        <v>27</v>
      </c>
      <c r="K31" s="154"/>
      <c r="L31" s="154">
        <v>27</v>
      </c>
      <c r="M31" s="177">
        <f>$H31-$I31</f>
        <v>36</v>
      </c>
      <c r="N31" s="133"/>
      <c r="O31" s="78"/>
      <c r="P31" s="129">
        <v>6</v>
      </c>
      <c r="Q31" s="200"/>
      <c r="R31" s="146"/>
      <c r="S31" s="183"/>
      <c r="T31" s="149"/>
      <c r="U31" s="146"/>
      <c r="V31" s="147"/>
      <c r="W31" s="200"/>
      <c r="X31" s="146"/>
      <c r="Y31" s="183"/>
      <c r="Z31" s="537"/>
      <c r="AA31" s="358"/>
      <c r="AB31" s="358"/>
      <c r="AC31" s="358"/>
      <c r="AE31" s="358">
        <f t="shared" si="5"/>
      </c>
      <c r="AF31" s="358">
        <f t="shared" si="5"/>
      </c>
      <c r="AG31" s="358" t="str">
        <f t="shared" si="5"/>
        <v>так</v>
      </c>
      <c r="AH31" s="358">
        <f t="shared" si="5"/>
      </c>
      <c r="AI31" s="358">
        <f t="shared" si="5"/>
      </c>
      <c r="AJ31" s="358">
        <f t="shared" si="2"/>
      </c>
      <c r="AK31" s="358">
        <f t="shared" si="2"/>
      </c>
      <c r="AL31" s="358">
        <f t="shared" si="2"/>
      </c>
      <c r="AM31" s="358">
        <f t="shared" si="2"/>
      </c>
      <c r="AN31" s="358">
        <f t="shared" si="3"/>
      </c>
      <c r="AO31" s="358">
        <f t="shared" si="3"/>
      </c>
      <c r="AP31" s="358">
        <f t="shared" si="3"/>
      </c>
    </row>
    <row r="32" spans="1:42" s="17" customFormat="1" ht="15.75">
      <c r="A32" s="233" t="s">
        <v>273</v>
      </c>
      <c r="B32" s="754" t="s">
        <v>210</v>
      </c>
      <c r="C32" s="192">
        <v>3</v>
      </c>
      <c r="D32" s="152"/>
      <c r="E32" s="152"/>
      <c r="F32" s="193"/>
      <c r="G32" s="400">
        <v>3.5</v>
      </c>
      <c r="H32" s="428">
        <f>$G32*30</f>
        <v>105</v>
      </c>
      <c r="I32" s="112">
        <f>SUM($J32:$L32)</f>
        <v>60</v>
      </c>
      <c r="J32" s="153">
        <v>30</v>
      </c>
      <c r="K32" s="154"/>
      <c r="L32" s="154">
        <v>30</v>
      </c>
      <c r="M32" s="177">
        <f>$H32-$I32</f>
        <v>45</v>
      </c>
      <c r="N32" s="149"/>
      <c r="O32" s="146"/>
      <c r="P32" s="147"/>
      <c r="Q32" s="201">
        <v>4</v>
      </c>
      <c r="R32" s="78"/>
      <c r="S32" s="185"/>
      <c r="T32" s="149"/>
      <c r="U32" s="146"/>
      <c r="V32" s="147"/>
      <c r="W32" s="200"/>
      <c r="X32" s="146"/>
      <c r="Y32" s="183"/>
      <c r="Z32" s="537"/>
      <c r="AA32" s="358"/>
      <c r="AB32" s="358"/>
      <c r="AC32" s="358"/>
      <c r="AE32" s="358">
        <f t="shared" si="5"/>
      </c>
      <c r="AF32" s="358">
        <f t="shared" si="5"/>
      </c>
      <c r="AG32" s="358">
        <f t="shared" si="5"/>
      </c>
      <c r="AH32" s="358" t="str">
        <f t="shared" si="5"/>
        <v>так</v>
      </c>
      <c r="AI32" s="358">
        <f t="shared" si="5"/>
      </c>
      <c r="AJ32" s="358">
        <f t="shared" si="2"/>
      </c>
      <c r="AK32" s="358">
        <f t="shared" si="2"/>
      </c>
      <c r="AL32" s="358">
        <f t="shared" si="2"/>
      </c>
      <c r="AM32" s="358">
        <f t="shared" si="2"/>
      </c>
      <c r="AN32" s="358">
        <f t="shared" si="3"/>
      </c>
      <c r="AO32" s="358">
        <f t="shared" si="3"/>
      </c>
      <c r="AP32" s="358">
        <f t="shared" si="3"/>
      </c>
    </row>
    <row r="33" spans="1:42" s="17" customFormat="1" ht="31.5">
      <c r="A33" s="189" t="s">
        <v>166</v>
      </c>
      <c r="B33" s="754" t="s">
        <v>54</v>
      </c>
      <c r="C33" s="192"/>
      <c r="D33" s="152"/>
      <c r="E33" s="152"/>
      <c r="F33" s="193"/>
      <c r="G33" s="547">
        <f aca="true" t="shared" si="10" ref="G33:M33">SUM(G$34:G$36)</f>
        <v>8</v>
      </c>
      <c r="H33" s="471">
        <f t="shared" si="10"/>
        <v>240</v>
      </c>
      <c r="I33" s="231">
        <f t="shared" si="10"/>
        <v>123</v>
      </c>
      <c r="J33" s="231">
        <f t="shared" si="10"/>
        <v>30</v>
      </c>
      <c r="K33" s="231">
        <f t="shared" si="10"/>
        <v>0</v>
      </c>
      <c r="L33" s="231">
        <f t="shared" si="10"/>
        <v>93</v>
      </c>
      <c r="M33" s="255">
        <f t="shared" si="10"/>
        <v>117</v>
      </c>
      <c r="N33" s="149"/>
      <c r="O33" s="146"/>
      <c r="P33" s="147"/>
      <c r="Q33" s="200"/>
      <c r="R33" s="146"/>
      <c r="S33" s="183"/>
      <c r="T33" s="149"/>
      <c r="U33" s="146"/>
      <c r="V33" s="147"/>
      <c r="W33" s="200"/>
      <c r="X33" s="146"/>
      <c r="Y33" s="183"/>
      <c r="Z33" s="537"/>
      <c r="AA33" s="358"/>
      <c r="AB33" s="358"/>
      <c r="AC33" s="358"/>
      <c r="AE33" s="358">
        <f t="shared" si="5"/>
      </c>
      <c r="AF33" s="358">
        <f t="shared" si="5"/>
      </c>
      <c r="AG33" s="358">
        <f t="shared" si="5"/>
      </c>
      <c r="AH33" s="358">
        <f t="shared" si="5"/>
      </c>
      <c r="AI33" s="358">
        <f t="shared" si="5"/>
      </c>
      <c r="AJ33" s="358">
        <f t="shared" si="2"/>
      </c>
      <c r="AK33" s="358">
        <f t="shared" si="2"/>
      </c>
      <c r="AL33" s="358">
        <f t="shared" si="2"/>
      </c>
      <c r="AM33" s="358">
        <f t="shared" si="2"/>
      </c>
      <c r="AN33" s="358">
        <f t="shared" si="3"/>
      </c>
      <c r="AO33" s="358">
        <f t="shared" si="3"/>
      </c>
      <c r="AP33" s="358">
        <f t="shared" si="3"/>
      </c>
    </row>
    <row r="34" spans="1:42" s="17" customFormat="1" ht="31.5">
      <c r="A34" s="189" t="s">
        <v>193</v>
      </c>
      <c r="B34" s="754" t="s">
        <v>54</v>
      </c>
      <c r="C34" s="192">
        <v>1</v>
      </c>
      <c r="D34" s="152"/>
      <c r="E34" s="152"/>
      <c r="F34" s="193"/>
      <c r="G34" s="400">
        <v>4</v>
      </c>
      <c r="H34" s="428">
        <f>$G34*30</f>
        <v>120</v>
      </c>
      <c r="I34" s="112">
        <f>SUM($J34:$L34)</f>
        <v>60</v>
      </c>
      <c r="J34" s="164">
        <v>30</v>
      </c>
      <c r="K34" s="165"/>
      <c r="L34" s="165">
        <v>30</v>
      </c>
      <c r="M34" s="177">
        <f>$H34-$I34</f>
        <v>60</v>
      </c>
      <c r="N34" s="133">
        <v>4</v>
      </c>
      <c r="O34" s="78"/>
      <c r="P34" s="129"/>
      <c r="Q34" s="201"/>
      <c r="R34" s="78"/>
      <c r="S34" s="183"/>
      <c r="T34" s="149"/>
      <c r="U34" s="146"/>
      <c r="V34" s="147"/>
      <c r="W34" s="200"/>
      <c r="X34" s="146"/>
      <c r="Y34" s="183"/>
      <c r="Z34" s="537"/>
      <c r="AA34" s="358"/>
      <c r="AB34" s="358"/>
      <c r="AC34" s="358"/>
      <c r="AE34" s="358" t="str">
        <f t="shared" si="5"/>
        <v>так</v>
      </c>
      <c r="AF34" s="358">
        <f t="shared" si="5"/>
      </c>
      <c r="AG34" s="358">
        <f t="shared" si="5"/>
      </c>
      <c r="AH34" s="358">
        <f t="shared" si="5"/>
      </c>
      <c r="AI34" s="358">
        <f t="shared" si="5"/>
      </c>
      <c r="AJ34" s="358">
        <f t="shared" si="2"/>
      </c>
      <c r="AK34" s="358">
        <f t="shared" si="2"/>
      </c>
      <c r="AL34" s="358">
        <f t="shared" si="2"/>
      </c>
      <c r="AM34" s="358">
        <f t="shared" si="2"/>
      </c>
      <c r="AN34" s="358">
        <f t="shared" si="3"/>
      </c>
      <c r="AO34" s="358">
        <f t="shared" si="3"/>
      </c>
      <c r="AP34" s="358">
        <f t="shared" si="3"/>
      </c>
    </row>
    <row r="35" spans="1:42" s="17" customFormat="1" ht="31.5">
      <c r="A35" s="605" t="s">
        <v>194</v>
      </c>
      <c r="B35" s="754" t="s">
        <v>54</v>
      </c>
      <c r="C35" s="192"/>
      <c r="D35" s="152" t="s">
        <v>322</v>
      </c>
      <c r="E35" s="152"/>
      <c r="F35" s="193"/>
      <c r="G35" s="400">
        <v>2</v>
      </c>
      <c r="H35" s="428">
        <f>$G35*30</f>
        <v>60</v>
      </c>
      <c r="I35" s="112">
        <f>SUM($J35:$L35)</f>
        <v>36</v>
      </c>
      <c r="J35" s="153"/>
      <c r="K35" s="154"/>
      <c r="L35" s="154">
        <v>36</v>
      </c>
      <c r="M35" s="177">
        <f>$H35-$I35</f>
        <v>24</v>
      </c>
      <c r="N35" s="133"/>
      <c r="O35" s="78">
        <v>4</v>
      </c>
      <c r="P35" s="129"/>
      <c r="Q35" s="201"/>
      <c r="R35" s="78"/>
      <c r="S35" s="183"/>
      <c r="T35" s="149"/>
      <c r="U35" s="146"/>
      <c r="V35" s="147"/>
      <c r="W35" s="200"/>
      <c r="X35" s="146"/>
      <c r="Y35" s="183"/>
      <c r="Z35" s="537"/>
      <c r="AA35" s="358"/>
      <c r="AB35" s="358"/>
      <c r="AC35" s="358"/>
      <c r="AE35" s="358">
        <f t="shared" si="5"/>
      </c>
      <c r="AF35" s="358" t="str">
        <f t="shared" si="5"/>
        <v>так</v>
      </c>
      <c r="AG35" s="358">
        <f t="shared" si="5"/>
      </c>
      <c r="AH35" s="358">
        <f t="shared" si="5"/>
      </c>
      <c r="AI35" s="358">
        <f t="shared" si="5"/>
      </c>
      <c r="AJ35" s="358">
        <f t="shared" si="2"/>
      </c>
      <c r="AK35" s="358">
        <f t="shared" si="2"/>
      </c>
      <c r="AL35" s="358">
        <f t="shared" si="2"/>
      </c>
      <c r="AM35" s="358">
        <f t="shared" si="2"/>
      </c>
      <c r="AN35" s="358">
        <f t="shared" si="3"/>
      </c>
      <c r="AO35" s="358">
        <f t="shared" si="3"/>
      </c>
      <c r="AP35" s="358">
        <f t="shared" si="3"/>
      </c>
    </row>
    <row r="36" spans="1:42" s="17" customFormat="1" ht="31.5">
      <c r="A36" s="605" t="s">
        <v>274</v>
      </c>
      <c r="B36" s="754" t="s">
        <v>54</v>
      </c>
      <c r="C36" s="192"/>
      <c r="D36" s="154" t="s">
        <v>332</v>
      </c>
      <c r="E36" s="152"/>
      <c r="F36" s="193"/>
      <c r="G36" s="400">
        <v>2</v>
      </c>
      <c r="H36" s="428">
        <f>$G36*30</f>
        <v>60</v>
      </c>
      <c r="I36" s="256">
        <f>SUM($J36:$L36)</f>
        <v>27</v>
      </c>
      <c r="J36" s="60"/>
      <c r="K36" s="61"/>
      <c r="L36" s="61">
        <v>27</v>
      </c>
      <c r="M36" s="177">
        <f>$H36-$I36</f>
        <v>33</v>
      </c>
      <c r="N36" s="133"/>
      <c r="O36" s="78"/>
      <c r="P36" s="129">
        <v>3</v>
      </c>
      <c r="Q36" s="201"/>
      <c r="R36" s="78"/>
      <c r="S36" s="183"/>
      <c r="T36" s="149"/>
      <c r="U36" s="146"/>
      <c r="V36" s="147"/>
      <c r="W36" s="200"/>
      <c r="X36" s="146"/>
      <c r="Y36" s="183"/>
      <c r="Z36" s="537"/>
      <c r="AA36" s="358"/>
      <c r="AB36" s="358"/>
      <c r="AC36" s="358"/>
      <c r="AE36" s="358">
        <f t="shared" si="5"/>
      </c>
      <c r="AF36" s="358">
        <f t="shared" si="5"/>
      </c>
      <c r="AG36" s="358" t="str">
        <f t="shared" si="5"/>
        <v>так</v>
      </c>
      <c r="AH36" s="358">
        <f t="shared" si="5"/>
      </c>
      <c r="AI36" s="358">
        <f t="shared" si="5"/>
      </c>
      <c r="AJ36" s="358">
        <f t="shared" si="2"/>
      </c>
      <c r="AK36" s="358">
        <f t="shared" si="2"/>
      </c>
      <c r="AL36" s="358">
        <f t="shared" si="2"/>
      </c>
      <c r="AM36" s="358">
        <f t="shared" si="2"/>
      </c>
      <c r="AN36" s="358">
        <f t="shared" si="3"/>
      </c>
      <c r="AO36" s="358">
        <f t="shared" si="3"/>
      </c>
      <c r="AP36" s="358">
        <f t="shared" si="3"/>
      </c>
    </row>
    <row r="37" spans="1:42" s="17" customFormat="1" ht="15.75">
      <c r="A37" s="189" t="s">
        <v>275</v>
      </c>
      <c r="B37" s="754" t="s">
        <v>55</v>
      </c>
      <c r="C37" s="194"/>
      <c r="D37" s="152"/>
      <c r="E37" s="152"/>
      <c r="F37" s="193"/>
      <c r="G37" s="90">
        <f aca="true" t="shared" si="11" ref="G37:M37">SUM(G$38:G$40)</f>
        <v>7.5</v>
      </c>
      <c r="H37" s="254">
        <f t="shared" si="11"/>
        <v>225</v>
      </c>
      <c r="I37" s="231">
        <f t="shared" si="11"/>
        <v>132</v>
      </c>
      <c r="J37" s="231">
        <f t="shared" si="11"/>
        <v>66</v>
      </c>
      <c r="K37" s="231">
        <f t="shared" si="11"/>
        <v>0</v>
      </c>
      <c r="L37" s="231">
        <f t="shared" si="11"/>
        <v>66</v>
      </c>
      <c r="M37" s="255">
        <f t="shared" si="11"/>
        <v>93</v>
      </c>
      <c r="N37" s="133"/>
      <c r="O37" s="78"/>
      <c r="P37" s="129"/>
      <c r="Q37" s="201"/>
      <c r="R37" s="78"/>
      <c r="S37" s="183"/>
      <c r="T37" s="149"/>
      <c r="U37" s="146"/>
      <c r="V37" s="147"/>
      <c r="W37" s="200"/>
      <c r="X37" s="146"/>
      <c r="Y37" s="183"/>
      <c r="Z37" s="537"/>
      <c r="AA37" s="358"/>
      <c r="AB37" s="358"/>
      <c r="AC37" s="358"/>
      <c r="AE37" s="358">
        <f t="shared" si="5"/>
      </c>
      <c r="AF37" s="358">
        <f t="shared" si="5"/>
      </c>
      <c r="AG37" s="358">
        <f t="shared" si="5"/>
      </c>
      <c r="AH37" s="358">
        <f t="shared" si="5"/>
      </c>
      <c r="AI37" s="358">
        <f t="shared" si="5"/>
      </c>
      <c r="AJ37" s="358">
        <f t="shared" si="2"/>
      </c>
      <c r="AK37" s="358">
        <f t="shared" si="2"/>
      </c>
      <c r="AL37" s="358">
        <f t="shared" si="2"/>
      </c>
      <c r="AM37" s="358">
        <f t="shared" si="2"/>
      </c>
      <c r="AN37" s="358">
        <f t="shared" si="3"/>
      </c>
      <c r="AO37" s="358">
        <f t="shared" si="3"/>
      </c>
      <c r="AP37" s="358">
        <f t="shared" si="3"/>
      </c>
    </row>
    <row r="38" spans="1:42" s="17" customFormat="1" ht="15.75">
      <c r="A38" s="189" t="s">
        <v>276</v>
      </c>
      <c r="B38" s="754" t="s">
        <v>55</v>
      </c>
      <c r="C38" s="194"/>
      <c r="D38" s="154">
        <v>3</v>
      </c>
      <c r="E38" s="152"/>
      <c r="F38" s="193"/>
      <c r="G38" s="91">
        <v>3.5</v>
      </c>
      <c r="H38" s="184">
        <f aca="true" t="shared" si="12" ref="H38:H43">$G38*30</f>
        <v>105</v>
      </c>
      <c r="I38" s="112">
        <f>SUM($J38:$L38)</f>
        <v>60</v>
      </c>
      <c r="J38" s="164">
        <v>30</v>
      </c>
      <c r="K38" s="165"/>
      <c r="L38" s="165">
        <v>30</v>
      </c>
      <c r="M38" s="177">
        <f>$H38-$I38</f>
        <v>45</v>
      </c>
      <c r="N38" s="133"/>
      <c r="O38" s="78"/>
      <c r="P38" s="129"/>
      <c r="Q38" s="201">
        <v>4</v>
      </c>
      <c r="R38" s="78"/>
      <c r="S38" s="183"/>
      <c r="T38" s="149"/>
      <c r="U38" s="146"/>
      <c r="V38" s="147"/>
      <c r="W38" s="200"/>
      <c r="X38" s="146"/>
      <c r="Y38" s="183"/>
      <c r="Z38" s="537"/>
      <c r="AA38" s="358"/>
      <c r="AB38" s="358"/>
      <c r="AC38" s="358"/>
      <c r="AE38" s="358">
        <f t="shared" si="5"/>
      </c>
      <c r="AF38" s="358">
        <f t="shared" si="5"/>
      </c>
      <c r="AG38" s="358">
        <f t="shared" si="5"/>
      </c>
      <c r="AH38" s="358" t="str">
        <f t="shared" si="5"/>
        <v>так</v>
      </c>
      <c r="AI38" s="358">
        <f t="shared" si="5"/>
      </c>
      <c r="AJ38" s="358">
        <f t="shared" si="2"/>
      </c>
      <c r="AK38" s="358">
        <f t="shared" si="2"/>
      </c>
      <c r="AL38" s="358">
        <f t="shared" si="2"/>
      </c>
      <c r="AM38" s="358">
        <f t="shared" si="2"/>
      </c>
      <c r="AN38" s="358">
        <f t="shared" si="3"/>
      </c>
      <c r="AO38" s="358">
        <f t="shared" si="3"/>
      </c>
      <c r="AP38" s="358">
        <f t="shared" si="3"/>
      </c>
    </row>
    <row r="39" spans="1:42" s="17" customFormat="1" ht="15.75">
      <c r="A39" s="189" t="s">
        <v>277</v>
      </c>
      <c r="B39" s="754" t="s">
        <v>55</v>
      </c>
      <c r="C39" s="194"/>
      <c r="D39" s="152"/>
      <c r="E39" s="152"/>
      <c r="F39" s="193"/>
      <c r="G39" s="91">
        <v>2</v>
      </c>
      <c r="H39" s="184">
        <f t="shared" si="12"/>
        <v>60</v>
      </c>
      <c r="I39" s="112">
        <f>SUM($J39:$L39)</f>
        <v>36</v>
      </c>
      <c r="J39" s="153">
        <v>18</v>
      </c>
      <c r="K39" s="154"/>
      <c r="L39" s="154">
        <v>18</v>
      </c>
      <c r="M39" s="177">
        <f>$H39-$I39</f>
        <v>24</v>
      </c>
      <c r="N39" s="133"/>
      <c r="O39" s="78"/>
      <c r="P39" s="129"/>
      <c r="Q39" s="201"/>
      <c r="R39" s="78">
        <v>4</v>
      </c>
      <c r="S39" s="183"/>
      <c r="T39" s="149"/>
      <c r="U39" s="146"/>
      <c r="V39" s="147"/>
      <c r="W39" s="200"/>
      <c r="X39" s="146"/>
      <c r="Y39" s="183"/>
      <c r="Z39" s="537"/>
      <c r="AA39" s="358"/>
      <c r="AB39" s="358"/>
      <c r="AC39" s="358"/>
      <c r="AE39" s="358">
        <f t="shared" si="5"/>
      </c>
      <c r="AF39" s="358">
        <f t="shared" si="5"/>
      </c>
      <c r="AG39" s="358">
        <f t="shared" si="5"/>
      </c>
      <c r="AH39" s="358">
        <f t="shared" si="5"/>
      </c>
      <c r="AI39" s="358" t="str">
        <f t="shared" si="5"/>
        <v>так</v>
      </c>
      <c r="AJ39" s="358">
        <f t="shared" si="2"/>
      </c>
      <c r="AK39" s="358">
        <f t="shared" si="2"/>
      </c>
      <c r="AL39" s="358">
        <f t="shared" si="2"/>
      </c>
      <c r="AM39" s="358">
        <f t="shared" si="2"/>
      </c>
      <c r="AN39" s="358">
        <f t="shared" si="3"/>
      </c>
      <c r="AO39" s="358">
        <f t="shared" si="3"/>
      </c>
      <c r="AP39" s="358">
        <f t="shared" si="3"/>
      </c>
    </row>
    <row r="40" spans="1:42" s="17" customFormat="1" ht="15.75">
      <c r="A40" s="606" t="s">
        <v>278</v>
      </c>
      <c r="B40" s="758" t="s">
        <v>55</v>
      </c>
      <c r="C40" s="283" t="s">
        <v>324</v>
      </c>
      <c r="D40" s="157"/>
      <c r="E40" s="157"/>
      <c r="F40" s="284"/>
      <c r="G40" s="96">
        <v>2</v>
      </c>
      <c r="H40" s="228">
        <f t="shared" si="12"/>
        <v>60</v>
      </c>
      <c r="I40" s="256">
        <f>SUM($J40:$L40)</f>
        <v>36</v>
      </c>
      <c r="J40" s="60">
        <v>18</v>
      </c>
      <c r="K40" s="61"/>
      <c r="L40" s="61">
        <v>18</v>
      </c>
      <c r="M40" s="285">
        <f>$H40-$I40</f>
        <v>24</v>
      </c>
      <c r="N40" s="491"/>
      <c r="O40" s="62"/>
      <c r="P40" s="492"/>
      <c r="Q40" s="206"/>
      <c r="R40" s="62"/>
      <c r="S40" s="257">
        <v>4</v>
      </c>
      <c r="T40" s="491"/>
      <c r="U40" s="62"/>
      <c r="V40" s="492"/>
      <c r="W40" s="206"/>
      <c r="X40" s="62"/>
      <c r="Y40" s="207"/>
      <c r="Z40" s="832"/>
      <c r="AA40" s="105"/>
      <c r="AB40" s="105"/>
      <c r="AC40" s="105"/>
      <c r="AE40" s="358">
        <f t="shared" si="5"/>
      </c>
      <c r="AF40" s="358">
        <f t="shared" si="5"/>
      </c>
      <c r="AG40" s="358">
        <f t="shared" si="5"/>
      </c>
      <c r="AH40" s="358">
        <f t="shared" si="5"/>
      </c>
      <c r="AI40" s="358">
        <f t="shared" si="5"/>
      </c>
      <c r="AJ40" s="358" t="str">
        <f t="shared" si="2"/>
        <v>так</v>
      </c>
      <c r="AK40" s="358">
        <f t="shared" si="2"/>
      </c>
      <c r="AL40" s="358">
        <f t="shared" si="2"/>
      </c>
      <c r="AM40" s="358">
        <f t="shared" si="2"/>
      </c>
      <c r="AN40" s="358">
        <f t="shared" si="3"/>
      </c>
      <c r="AO40" s="358">
        <f t="shared" si="3"/>
      </c>
      <c r="AP40" s="358">
        <f t="shared" si="3"/>
      </c>
    </row>
    <row r="41" spans="1:42" s="17" customFormat="1" ht="31.5">
      <c r="A41" s="189" t="s">
        <v>167</v>
      </c>
      <c r="B41" s="754" t="s">
        <v>180</v>
      </c>
      <c r="C41" s="269"/>
      <c r="D41" s="270"/>
      <c r="E41" s="270"/>
      <c r="F41" s="271"/>
      <c r="G41" s="90">
        <f>G42+G43</f>
        <v>4</v>
      </c>
      <c r="H41" s="238">
        <f t="shared" si="12"/>
        <v>120</v>
      </c>
      <c r="I41" s="231">
        <f>I42+I43</f>
        <v>51</v>
      </c>
      <c r="J41" s="231">
        <f>J42+J43</f>
        <v>34</v>
      </c>
      <c r="K41" s="231">
        <f>K42+K43</f>
        <v>9</v>
      </c>
      <c r="L41" s="231">
        <f>L42+L43</f>
        <v>8</v>
      </c>
      <c r="M41" s="772">
        <f>M42+M43</f>
        <v>69</v>
      </c>
      <c r="N41" s="149"/>
      <c r="O41" s="146"/>
      <c r="P41" s="779"/>
      <c r="Q41" s="203"/>
      <c r="R41" s="173"/>
      <c r="S41" s="175"/>
      <c r="T41" s="781"/>
      <c r="U41" s="174"/>
      <c r="V41" s="788"/>
      <c r="W41" s="203"/>
      <c r="X41" s="146"/>
      <c r="Y41" s="183"/>
      <c r="Z41" s="537"/>
      <c r="AA41" s="358"/>
      <c r="AB41" s="358"/>
      <c r="AC41" s="358"/>
      <c r="AE41" s="358">
        <f t="shared" si="5"/>
      </c>
      <c r="AF41" s="358">
        <f t="shared" si="5"/>
      </c>
      <c r="AG41" s="358">
        <f t="shared" si="5"/>
      </c>
      <c r="AH41" s="358">
        <f t="shared" si="5"/>
      </c>
      <c r="AI41" s="358">
        <f t="shared" si="5"/>
      </c>
      <c r="AJ41" s="358">
        <f t="shared" si="2"/>
      </c>
      <c r="AK41" s="358">
        <f t="shared" si="2"/>
      </c>
      <c r="AL41" s="358">
        <f t="shared" si="2"/>
      </c>
      <c r="AM41" s="358">
        <f t="shared" si="2"/>
      </c>
      <c r="AN41" s="358">
        <f t="shared" si="3"/>
      </c>
      <c r="AO41" s="358">
        <f t="shared" si="3"/>
      </c>
      <c r="AP41" s="358">
        <f t="shared" si="3"/>
      </c>
    </row>
    <row r="42" spans="1:42" s="17" customFormat="1" ht="15.75">
      <c r="A42" s="189" t="s">
        <v>182</v>
      </c>
      <c r="B42" s="754" t="s">
        <v>207</v>
      </c>
      <c r="C42" s="190"/>
      <c r="D42" s="165" t="s">
        <v>322</v>
      </c>
      <c r="E42" s="163"/>
      <c r="F42" s="191"/>
      <c r="G42" s="91">
        <v>2</v>
      </c>
      <c r="H42" s="184">
        <f t="shared" si="12"/>
        <v>60</v>
      </c>
      <c r="I42" s="112">
        <f>SUM($J42:$L42)</f>
        <v>24</v>
      </c>
      <c r="J42" s="164">
        <v>16</v>
      </c>
      <c r="K42" s="165"/>
      <c r="L42" s="165">
        <v>8</v>
      </c>
      <c r="M42" s="177">
        <f>$H42-$I42</f>
        <v>36</v>
      </c>
      <c r="N42" s="490"/>
      <c r="O42" s="133">
        <v>3</v>
      </c>
      <c r="P42" s="141"/>
      <c r="Q42" s="204"/>
      <c r="R42" s="140"/>
      <c r="S42" s="176"/>
      <c r="T42" s="143"/>
      <c r="U42" s="140"/>
      <c r="V42" s="141"/>
      <c r="W42" s="208"/>
      <c r="X42" s="150"/>
      <c r="Y42" s="183"/>
      <c r="Z42" s="537"/>
      <c r="AA42" s="358"/>
      <c r="AB42" s="358"/>
      <c r="AC42" s="358"/>
      <c r="AE42" s="358">
        <f t="shared" si="5"/>
      </c>
      <c r="AF42" s="358" t="str">
        <f t="shared" si="5"/>
        <v>так</v>
      </c>
      <c r="AG42" s="358">
        <f t="shared" si="5"/>
      </c>
      <c r="AH42" s="358">
        <f t="shared" si="5"/>
      </c>
      <c r="AI42" s="358">
        <f t="shared" si="5"/>
      </c>
      <c r="AJ42" s="358">
        <f t="shared" si="2"/>
      </c>
      <c r="AK42" s="358">
        <f t="shared" si="2"/>
      </c>
      <c r="AL42" s="358">
        <f t="shared" si="2"/>
      </c>
      <c r="AM42" s="358">
        <f t="shared" si="2"/>
      </c>
      <c r="AN42" s="358">
        <f t="shared" si="3"/>
      </c>
      <c r="AO42" s="358">
        <f t="shared" si="3"/>
      </c>
      <c r="AP42" s="358">
        <f t="shared" si="3"/>
      </c>
    </row>
    <row r="43" spans="1:42" s="17" customFormat="1" ht="33.75" customHeight="1">
      <c r="A43" s="189" t="s">
        <v>183</v>
      </c>
      <c r="B43" s="754" t="s">
        <v>290</v>
      </c>
      <c r="C43" s="192" t="s">
        <v>327</v>
      </c>
      <c r="D43" s="152"/>
      <c r="E43" s="152"/>
      <c r="F43" s="195"/>
      <c r="G43" s="91">
        <v>2</v>
      </c>
      <c r="H43" s="184">
        <f t="shared" si="12"/>
        <v>60</v>
      </c>
      <c r="I43" s="256">
        <f>SUM($J43:$L43)</f>
        <v>27</v>
      </c>
      <c r="J43" s="60">
        <v>18</v>
      </c>
      <c r="K43" s="61">
        <v>9</v>
      </c>
      <c r="L43" s="61"/>
      <c r="M43" s="177">
        <f>$H43-$I43</f>
        <v>33</v>
      </c>
      <c r="N43" s="149"/>
      <c r="O43" s="146"/>
      <c r="P43" s="147"/>
      <c r="Q43" s="200"/>
      <c r="R43" s="146"/>
      <c r="S43" s="183"/>
      <c r="T43" s="149"/>
      <c r="U43" s="146"/>
      <c r="V43" s="147"/>
      <c r="W43" s="200"/>
      <c r="X43" s="78">
        <v>3</v>
      </c>
      <c r="Y43" s="183"/>
      <c r="Z43" s="537"/>
      <c r="AA43" s="358"/>
      <c r="AB43" s="358"/>
      <c r="AC43" s="358"/>
      <c r="AE43" s="358">
        <f t="shared" si="5"/>
      </c>
      <c r="AF43" s="358">
        <f t="shared" si="5"/>
      </c>
      <c r="AG43" s="358">
        <f t="shared" si="5"/>
      </c>
      <c r="AH43" s="358">
        <f t="shared" si="5"/>
      </c>
      <c r="AI43" s="358">
        <f t="shared" si="5"/>
      </c>
      <c r="AJ43" s="358">
        <f t="shared" si="2"/>
      </c>
      <c r="AK43" s="358">
        <f t="shared" si="2"/>
      </c>
      <c r="AL43" s="358">
        <f t="shared" si="2"/>
      </c>
      <c r="AM43" s="358">
        <f t="shared" si="2"/>
      </c>
      <c r="AN43" s="358">
        <f t="shared" si="3"/>
      </c>
      <c r="AO43" s="358" t="str">
        <f t="shared" si="3"/>
        <v>так</v>
      </c>
      <c r="AP43" s="358">
        <f t="shared" si="3"/>
      </c>
    </row>
    <row r="44" spans="1:42" s="17" customFormat="1" ht="50.25" customHeight="1">
      <c r="A44" s="189" t="s">
        <v>168</v>
      </c>
      <c r="B44" s="754" t="s">
        <v>293</v>
      </c>
      <c r="C44" s="192">
        <v>7</v>
      </c>
      <c r="D44" s="152"/>
      <c r="E44" s="152"/>
      <c r="F44" s="195"/>
      <c r="G44" s="905">
        <v>2.5</v>
      </c>
      <c r="H44" s="773">
        <f>G44*30</f>
        <v>75</v>
      </c>
      <c r="I44" s="63">
        <f>J44+K44+L44</f>
        <v>45</v>
      </c>
      <c r="J44" s="155">
        <v>30</v>
      </c>
      <c r="K44" s="156"/>
      <c r="L44" s="156">
        <v>15</v>
      </c>
      <c r="M44" s="609">
        <f>H44-I44</f>
        <v>30</v>
      </c>
      <c r="N44" s="149"/>
      <c r="O44" s="146"/>
      <c r="P44" s="147"/>
      <c r="Q44" s="200"/>
      <c r="R44" s="146"/>
      <c r="S44" s="183"/>
      <c r="T44" s="149"/>
      <c r="U44" s="146"/>
      <c r="V44" s="147"/>
      <c r="W44" s="201">
        <v>3</v>
      </c>
      <c r="X44" s="78"/>
      <c r="Y44" s="183"/>
      <c r="Z44" s="537"/>
      <c r="AA44" s="358"/>
      <c r="AB44" s="358"/>
      <c r="AC44" s="358"/>
      <c r="AE44" s="358">
        <f t="shared" si="5"/>
      </c>
      <c r="AF44" s="358">
        <f t="shared" si="5"/>
      </c>
      <c r="AG44" s="358">
        <f t="shared" si="5"/>
      </c>
      <c r="AH44" s="358">
        <f t="shared" si="5"/>
      </c>
      <c r="AI44" s="358">
        <f t="shared" si="5"/>
      </c>
      <c r="AJ44" s="358">
        <f t="shared" si="2"/>
      </c>
      <c r="AK44" s="358">
        <f t="shared" si="2"/>
      </c>
      <c r="AL44" s="358">
        <f t="shared" si="2"/>
      </c>
      <c r="AM44" s="358">
        <f t="shared" si="2"/>
      </c>
      <c r="AN44" s="358" t="str">
        <f t="shared" si="3"/>
        <v>так</v>
      </c>
      <c r="AO44" s="358">
        <f t="shared" si="3"/>
      </c>
      <c r="AP44" s="358">
        <f t="shared" si="3"/>
      </c>
    </row>
    <row r="45" spans="1:42" s="17" customFormat="1" ht="15.75">
      <c r="A45" s="235" t="s">
        <v>169</v>
      </c>
      <c r="B45" s="757" t="s">
        <v>61</v>
      </c>
      <c r="C45" s="277"/>
      <c r="D45" s="163"/>
      <c r="E45" s="163"/>
      <c r="F45" s="278"/>
      <c r="G45" s="902">
        <f aca="true" t="shared" si="13" ref="G45:M45">SUM(G$46:G$48)</f>
        <v>9.5</v>
      </c>
      <c r="H45" s="286">
        <f t="shared" si="13"/>
        <v>285</v>
      </c>
      <c r="I45" s="287">
        <f t="shared" si="13"/>
        <v>165</v>
      </c>
      <c r="J45" s="287">
        <f t="shared" si="13"/>
        <v>99</v>
      </c>
      <c r="K45" s="287">
        <f t="shared" si="13"/>
        <v>33</v>
      </c>
      <c r="L45" s="287">
        <f t="shared" si="13"/>
        <v>33</v>
      </c>
      <c r="M45" s="288">
        <f t="shared" si="13"/>
        <v>120</v>
      </c>
      <c r="N45" s="143"/>
      <c r="O45" s="140"/>
      <c r="P45" s="141"/>
      <c r="Q45" s="208"/>
      <c r="R45" s="140"/>
      <c r="S45" s="176"/>
      <c r="T45" s="143"/>
      <c r="U45" s="140"/>
      <c r="V45" s="141"/>
      <c r="W45" s="208"/>
      <c r="X45" s="140"/>
      <c r="Y45" s="176"/>
      <c r="Z45" s="537"/>
      <c r="AA45" s="358"/>
      <c r="AB45" s="358"/>
      <c r="AC45" s="358"/>
      <c r="AE45" s="358">
        <f t="shared" si="5"/>
      </c>
      <c r="AF45" s="358">
        <f t="shared" si="5"/>
      </c>
      <c r="AG45" s="358">
        <f t="shared" si="5"/>
      </c>
      <c r="AH45" s="358">
        <f t="shared" si="5"/>
      </c>
      <c r="AI45" s="358">
        <f t="shared" si="5"/>
      </c>
      <c r="AJ45" s="358">
        <f t="shared" si="2"/>
      </c>
      <c r="AK45" s="358">
        <f t="shared" si="2"/>
      </c>
      <c r="AL45" s="358">
        <f t="shared" si="2"/>
      </c>
      <c r="AM45" s="358">
        <f t="shared" si="2"/>
      </c>
      <c r="AN45" s="358">
        <f t="shared" si="3"/>
      </c>
      <c r="AO45" s="358">
        <f t="shared" si="3"/>
      </c>
      <c r="AP45" s="358">
        <f t="shared" si="3"/>
      </c>
    </row>
    <row r="46" spans="1:42" s="17" customFormat="1" ht="15.75">
      <c r="A46" s="189" t="s">
        <v>279</v>
      </c>
      <c r="B46" s="754" t="s">
        <v>61</v>
      </c>
      <c r="C46" s="194"/>
      <c r="D46" s="152"/>
      <c r="E46" s="152"/>
      <c r="F46" s="193"/>
      <c r="G46" s="903">
        <v>2.5</v>
      </c>
      <c r="H46" s="184">
        <f>$G46*30</f>
        <v>75</v>
      </c>
      <c r="I46" s="112">
        <f>SUM($J46:$L46)</f>
        <v>45</v>
      </c>
      <c r="J46" s="164">
        <v>27</v>
      </c>
      <c r="K46" s="165">
        <v>9</v>
      </c>
      <c r="L46" s="165">
        <v>9</v>
      </c>
      <c r="M46" s="177">
        <f>$H46-$I46</f>
        <v>30</v>
      </c>
      <c r="N46" s="133"/>
      <c r="O46" s="78">
        <v>5</v>
      </c>
      <c r="P46" s="129"/>
      <c r="Q46" s="201"/>
      <c r="R46" s="146"/>
      <c r="S46" s="183"/>
      <c r="T46" s="149"/>
      <c r="U46" s="146"/>
      <c r="V46" s="147"/>
      <c r="W46" s="200"/>
      <c r="X46" s="146"/>
      <c r="Y46" s="183"/>
      <c r="Z46" s="537"/>
      <c r="AA46" s="358"/>
      <c r="AB46" s="358"/>
      <c r="AC46" s="358"/>
      <c r="AE46" s="358">
        <f t="shared" si="5"/>
      </c>
      <c r="AF46" s="358" t="str">
        <f t="shared" si="5"/>
        <v>так</v>
      </c>
      <c r="AG46" s="358">
        <f t="shared" si="5"/>
      </c>
      <c r="AH46" s="358">
        <f t="shared" si="5"/>
      </c>
      <c r="AI46" s="358">
        <f t="shared" si="5"/>
      </c>
      <c r="AJ46" s="358">
        <f t="shared" si="2"/>
      </c>
      <c r="AK46" s="358">
        <f t="shared" si="2"/>
      </c>
      <c r="AL46" s="358">
        <f t="shared" si="2"/>
      </c>
      <c r="AM46" s="358">
        <f t="shared" si="2"/>
      </c>
      <c r="AN46" s="358">
        <f t="shared" si="3"/>
      </c>
      <c r="AO46" s="358">
        <f t="shared" si="3"/>
      </c>
      <c r="AP46" s="358">
        <f t="shared" si="3"/>
      </c>
    </row>
    <row r="47" spans="1:42" s="17" customFormat="1" ht="15.75">
      <c r="A47" s="189" t="s">
        <v>280</v>
      </c>
      <c r="B47" s="754" t="s">
        <v>61</v>
      </c>
      <c r="C47" s="192" t="s">
        <v>321</v>
      </c>
      <c r="D47" s="152"/>
      <c r="E47" s="152"/>
      <c r="F47" s="193"/>
      <c r="G47" s="903">
        <v>2.5</v>
      </c>
      <c r="H47" s="184">
        <f>$G47*30</f>
        <v>75</v>
      </c>
      <c r="I47" s="112">
        <f>SUM($J47:$L47)</f>
        <v>45</v>
      </c>
      <c r="J47" s="153">
        <v>27</v>
      </c>
      <c r="K47" s="154">
        <v>9</v>
      </c>
      <c r="L47" s="154">
        <v>9</v>
      </c>
      <c r="M47" s="177">
        <f>$H47-$I47</f>
        <v>30</v>
      </c>
      <c r="N47" s="133"/>
      <c r="O47" s="78"/>
      <c r="P47" s="129">
        <v>5</v>
      </c>
      <c r="Q47" s="201"/>
      <c r="R47" s="146"/>
      <c r="S47" s="183"/>
      <c r="T47" s="149"/>
      <c r="U47" s="146"/>
      <c r="V47" s="147"/>
      <c r="W47" s="200"/>
      <c r="X47" s="146"/>
      <c r="Y47" s="183"/>
      <c r="Z47" s="537"/>
      <c r="AA47" s="358"/>
      <c r="AB47" s="358"/>
      <c r="AC47" s="358"/>
      <c r="AE47" s="358">
        <f t="shared" si="5"/>
      </c>
      <c r="AF47" s="358">
        <f t="shared" si="5"/>
      </c>
      <c r="AG47" s="358" t="str">
        <f t="shared" si="5"/>
        <v>так</v>
      </c>
      <c r="AH47" s="358">
        <f t="shared" si="5"/>
      </c>
      <c r="AI47" s="358">
        <f t="shared" si="5"/>
      </c>
      <c r="AJ47" s="358">
        <f t="shared" si="2"/>
      </c>
      <c r="AK47" s="358">
        <f t="shared" si="2"/>
      </c>
      <c r="AL47" s="358">
        <f t="shared" si="2"/>
      </c>
      <c r="AM47" s="358">
        <f t="shared" si="2"/>
      </c>
      <c r="AN47" s="358">
        <f t="shared" si="3"/>
      </c>
      <c r="AO47" s="358">
        <f t="shared" si="3"/>
      </c>
      <c r="AP47" s="358">
        <f t="shared" si="3"/>
      </c>
    </row>
    <row r="48" spans="1:42" s="17" customFormat="1" ht="15.75">
      <c r="A48" s="189" t="s">
        <v>281</v>
      </c>
      <c r="B48" s="754" t="s">
        <v>61</v>
      </c>
      <c r="C48" s="192">
        <v>3</v>
      </c>
      <c r="D48" s="152"/>
      <c r="E48" s="152"/>
      <c r="F48" s="193"/>
      <c r="G48" s="903">
        <v>4.5</v>
      </c>
      <c r="H48" s="184">
        <f>$G48*30</f>
        <v>135</v>
      </c>
      <c r="I48" s="112">
        <f>SUM($J48:$L48)</f>
        <v>75</v>
      </c>
      <c r="J48" s="153">
        <v>45</v>
      </c>
      <c r="K48" s="154">
        <v>15</v>
      </c>
      <c r="L48" s="154">
        <v>15</v>
      </c>
      <c r="M48" s="177">
        <f>$H48-$I48</f>
        <v>60</v>
      </c>
      <c r="N48" s="133"/>
      <c r="O48" s="78"/>
      <c r="P48" s="129"/>
      <c r="Q48" s="201">
        <v>5</v>
      </c>
      <c r="R48" s="146"/>
      <c r="S48" s="183"/>
      <c r="T48" s="149"/>
      <c r="U48" s="146"/>
      <c r="V48" s="147"/>
      <c r="W48" s="200"/>
      <c r="X48" s="146"/>
      <c r="Y48" s="183"/>
      <c r="Z48" s="537"/>
      <c r="AA48" s="358"/>
      <c r="AB48" s="358"/>
      <c r="AC48" s="358"/>
      <c r="AE48" s="358">
        <f t="shared" si="5"/>
      </c>
      <c r="AF48" s="358">
        <f t="shared" si="5"/>
      </c>
      <c r="AG48" s="358">
        <f t="shared" si="5"/>
      </c>
      <c r="AH48" s="358" t="str">
        <f t="shared" si="5"/>
        <v>так</v>
      </c>
      <c r="AI48" s="358">
        <f t="shared" si="5"/>
      </c>
      <c r="AJ48" s="358">
        <f t="shared" si="2"/>
      </c>
      <c r="AK48" s="358">
        <f t="shared" si="2"/>
      </c>
      <c r="AL48" s="358">
        <f t="shared" si="2"/>
      </c>
      <c r="AM48" s="358">
        <f t="shared" si="2"/>
      </c>
      <c r="AN48" s="358">
        <f t="shared" si="3"/>
      </c>
      <c r="AO48" s="358">
        <f t="shared" si="3"/>
      </c>
      <c r="AP48" s="358">
        <f t="shared" si="3"/>
      </c>
    </row>
    <row r="49" spans="1:42" s="17" customFormat="1" ht="16.5" thickBot="1">
      <c r="A49" s="608" t="s">
        <v>170</v>
      </c>
      <c r="B49" s="759" t="s">
        <v>62</v>
      </c>
      <c r="C49" s="196">
        <v>1</v>
      </c>
      <c r="D49" s="186"/>
      <c r="E49" s="186"/>
      <c r="F49" s="197"/>
      <c r="G49" s="93">
        <v>5</v>
      </c>
      <c r="H49" s="774">
        <f>$G49*30</f>
        <v>150</v>
      </c>
      <c r="I49" s="775">
        <f>SUM($J49:$L49)</f>
        <v>75</v>
      </c>
      <c r="J49" s="776">
        <v>45</v>
      </c>
      <c r="K49" s="777">
        <v>30</v>
      </c>
      <c r="L49" s="777"/>
      <c r="M49" s="778">
        <f>$H49-$I49</f>
        <v>75</v>
      </c>
      <c r="N49" s="120">
        <v>5</v>
      </c>
      <c r="O49" s="77"/>
      <c r="P49" s="136"/>
      <c r="Q49" s="785"/>
      <c r="R49" s="786"/>
      <c r="S49" s="787"/>
      <c r="T49" s="491"/>
      <c r="U49" s="62"/>
      <c r="V49" s="492"/>
      <c r="W49" s="789"/>
      <c r="X49" s="786"/>
      <c r="Y49" s="787"/>
      <c r="Z49" s="537"/>
      <c r="AA49" s="358"/>
      <c r="AB49" s="358"/>
      <c r="AC49" s="358"/>
      <c r="AE49" s="358" t="str">
        <f t="shared" si="5"/>
        <v>так</v>
      </c>
      <c r="AF49" s="358">
        <f t="shared" si="5"/>
      </c>
      <c r="AG49" s="358">
        <f t="shared" si="5"/>
      </c>
      <c r="AH49" s="358">
        <f t="shared" si="5"/>
      </c>
      <c r="AI49" s="358">
        <f t="shared" si="5"/>
      </c>
      <c r="AJ49" s="358">
        <f t="shared" si="2"/>
      </c>
      <c r="AK49" s="358">
        <f t="shared" si="2"/>
      </c>
      <c r="AL49" s="358">
        <f t="shared" si="2"/>
      </c>
      <c r="AM49" s="358">
        <f t="shared" si="2"/>
      </c>
      <c r="AN49" s="358">
        <f t="shared" si="3"/>
      </c>
      <c r="AO49" s="358">
        <f t="shared" si="3"/>
      </c>
      <c r="AP49" s="358">
        <f t="shared" si="3"/>
      </c>
    </row>
    <row r="50" spans="1:43" s="358" customFormat="1" ht="16.5" thickBot="1">
      <c r="A50" s="833"/>
      <c r="B50" s="834"/>
      <c r="C50" s="835"/>
      <c r="D50" s="836"/>
      <c r="E50" s="836"/>
      <c r="F50" s="837"/>
      <c r="G50" s="838"/>
      <c r="H50" s="169"/>
      <c r="I50" s="839"/>
      <c r="J50" s="840"/>
      <c r="K50" s="835"/>
      <c r="L50" s="835"/>
      <c r="M50" s="839"/>
      <c r="N50" s="64"/>
      <c r="O50" s="64"/>
      <c r="P50" s="64"/>
      <c r="Q50" s="64"/>
      <c r="R50" s="64"/>
      <c r="S50" s="841"/>
      <c r="T50" s="64"/>
      <c r="U50" s="64"/>
      <c r="V50" s="64"/>
      <c r="W50" s="64"/>
      <c r="X50" s="64"/>
      <c r="Y50" s="64"/>
      <c r="AD50" s="872"/>
      <c r="AE50" s="358">
        <f t="shared" si="5"/>
      </c>
      <c r="AF50" s="358">
        <f t="shared" si="5"/>
      </c>
      <c r="AG50" s="358">
        <f t="shared" si="5"/>
      </c>
      <c r="AH50" s="358">
        <f t="shared" si="5"/>
      </c>
      <c r="AI50" s="358">
        <f t="shared" si="5"/>
      </c>
      <c r="AJ50" s="358">
        <f t="shared" si="2"/>
      </c>
      <c r="AK50" s="358">
        <f t="shared" si="2"/>
      </c>
      <c r="AL50" s="358">
        <f t="shared" si="2"/>
      </c>
      <c r="AM50" s="358">
        <f t="shared" si="2"/>
      </c>
      <c r="AN50" s="358">
        <f t="shared" si="3"/>
      </c>
      <c r="AO50" s="358">
        <f t="shared" si="3"/>
      </c>
      <c r="AP50" s="358">
        <f t="shared" si="3"/>
      </c>
      <c r="AQ50" s="537"/>
    </row>
    <row r="51" spans="1:42" s="17" customFormat="1" ht="35.25" customHeight="1">
      <c r="A51" s="346" t="s">
        <v>249</v>
      </c>
      <c r="B51" s="345" t="s">
        <v>47</v>
      </c>
      <c r="C51" s="330">
        <v>5</v>
      </c>
      <c r="D51" s="331"/>
      <c r="E51" s="331"/>
      <c r="F51" s="332"/>
      <c r="G51" s="939">
        <v>3</v>
      </c>
      <c r="H51" s="333">
        <f>G51*30</f>
        <v>90</v>
      </c>
      <c r="I51" s="334">
        <f>J51+K51+L51</f>
        <v>60</v>
      </c>
      <c r="J51" s="335">
        <v>30</v>
      </c>
      <c r="K51" s="336">
        <v>15</v>
      </c>
      <c r="L51" s="336">
        <v>15</v>
      </c>
      <c r="M51" s="337">
        <f>H51-I51</f>
        <v>30</v>
      </c>
      <c r="N51" s="338"/>
      <c r="O51" s="339"/>
      <c r="P51" s="340"/>
      <c r="Q51" s="338"/>
      <c r="R51" s="341"/>
      <c r="S51" s="340"/>
      <c r="T51" s="342">
        <v>4</v>
      </c>
      <c r="U51" s="339"/>
      <c r="V51" s="343"/>
      <c r="W51" s="338"/>
      <c r="X51" s="341"/>
      <c r="Y51" s="531"/>
      <c r="Z51" s="358"/>
      <c r="AA51" s="358"/>
      <c r="AB51" s="358"/>
      <c r="AC51" s="358"/>
      <c r="AE51" s="358">
        <f t="shared" si="5"/>
      </c>
      <c r="AF51" s="358">
        <f t="shared" si="5"/>
      </c>
      <c r="AG51" s="358">
        <f t="shared" si="5"/>
      </c>
      <c r="AH51" s="358">
        <f t="shared" si="5"/>
      </c>
      <c r="AI51" s="358">
        <f t="shared" si="5"/>
      </c>
      <c r="AJ51" s="358">
        <f t="shared" si="2"/>
      </c>
      <c r="AK51" s="358" t="str">
        <f t="shared" si="2"/>
        <v>так</v>
      </c>
      <c r="AL51" s="358">
        <f t="shared" si="2"/>
      </c>
      <c r="AM51" s="358">
        <f t="shared" si="2"/>
      </c>
      <c r="AN51" s="358">
        <f t="shared" si="3"/>
      </c>
      <c r="AO51" s="358">
        <f t="shared" si="3"/>
      </c>
      <c r="AP51" s="358">
        <f t="shared" si="3"/>
      </c>
    </row>
    <row r="52" spans="1:42" s="17" customFormat="1" ht="31.5" customHeight="1">
      <c r="A52" s="344" t="s">
        <v>250</v>
      </c>
      <c r="B52" s="318" t="s">
        <v>48</v>
      </c>
      <c r="C52" s="319" t="s">
        <v>325</v>
      </c>
      <c r="D52" s="320"/>
      <c r="E52" s="320"/>
      <c r="F52" s="321"/>
      <c r="G52" s="940">
        <v>2.5</v>
      </c>
      <c r="H52" s="322">
        <f>$G52*30</f>
        <v>75</v>
      </c>
      <c r="I52" s="323">
        <f>SUM($J52:$L52)</f>
        <v>45</v>
      </c>
      <c r="J52" s="282">
        <v>27</v>
      </c>
      <c r="K52" s="324">
        <v>9</v>
      </c>
      <c r="L52" s="324">
        <v>9</v>
      </c>
      <c r="M52" s="275">
        <f>$H52-$I52</f>
        <v>30</v>
      </c>
      <c r="N52" s="325"/>
      <c r="O52" s="326"/>
      <c r="P52" s="327"/>
      <c r="Q52" s="328"/>
      <c r="R52" s="320"/>
      <c r="S52" s="327"/>
      <c r="T52" s="325"/>
      <c r="U52" s="326">
        <v>5</v>
      </c>
      <c r="V52" s="329"/>
      <c r="W52" s="328"/>
      <c r="X52" s="320"/>
      <c r="Y52" s="529"/>
      <c r="Z52" s="358"/>
      <c r="AA52" s="358"/>
      <c r="AB52" s="358"/>
      <c r="AC52" s="358"/>
      <c r="AE52" s="358">
        <f t="shared" si="5"/>
      </c>
      <c r="AF52" s="358">
        <f t="shared" si="5"/>
      </c>
      <c r="AG52" s="358">
        <f t="shared" si="5"/>
      </c>
      <c r="AH52" s="358">
        <f t="shared" si="5"/>
      </c>
      <c r="AI52" s="358">
        <f t="shared" si="5"/>
      </c>
      <c r="AJ52" s="358">
        <f t="shared" si="2"/>
      </c>
      <c r="AK52" s="358">
        <f t="shared" si="2"/>
      </c>
      <c r="AL52" s="358" t="str">
        <f t="shared" si="2"/>
        <v>так</v>
      </c>
      <c r="AM52" s="358">
        <f t="shared" si="2"/>
      </c>
      <c r="AN52" s="358">
        <f t="shared" si="3"/>
      </c>
      <c r="AO52" s="358">
        <f t="shared" si="3"/>
      </c>
      <c r="AP52" s="358">
        <f t="shared" si="3"/>
      </c>
    </row>
    <row r="53" spans="1:42" s="17" customFormat="1" ht="16.5" customHeight="1">
      <c r="A53" s="344" t="s">
        <v>251</v>
      </c>
      <c r="B53" s="187" t="s">
        <v>49</v>
      </c>
      <c r="C53" s="190"/>
      <c r="D53" s="36"/>
      <c r="E53" s="36"/>
      <c r="F53" s="191"/>
      <c r="G53" s="607">
        <f>G54+G55</f>
        <v>6.5</v>
      </c>
      <c r="H53" s="268">
        <f>$G53*30</f>
        <v>195</v>
      </c>
      <c r="I53" s="363">
        <f>I54+I55</f>
        <v>126</v>
      </c>
      <c r="J53" s="363">
        <f>J54+J55</f>
        <v>60</v>
      </c>
      <c r="K53" s="363">
        <f>K54+K55</f>
        <v>15</v>
      </c>
      <c r="L53" s="363">
        <f>L54+L55</f>
        <v>51</v>
      </c>
      <c r="M53" s="363">
        <f>M54+M55</f>
        <v>69</v>
      </c>
      <c r="N53" s="199"/>
      <c r="O53" s="115"/>
      <c r="P53" s="182"/>
      <c r="Q53" s="202"/>
      <c r="R53" s="36"/>
      <c r="S53" s="182"/>
      <c r="T53" s="199"/>
      <c r="U53" s="115"/>
      <c r="V53" s="205"/>
      <c r="W53" s="202"/>
      <c r="X53" s="36"/>
      <c r="Y53" s="55"/>
      <c r="Z53" s="358"/>
      <c r="AA53" s="358"/>
      <c r="AB53" s="358"/>
      <c r="AC53" s="358"/>
      <c r="AE53" s="358">
        <f t="shared" si="5"/>
      </c>
      <c r="AF53" s="358">
        <f t="shared" si="5"/>
      </c>
      <c r="AG53" s="358">
        <f t="shared" si="5"/>
      </c>
      <c r="AH53" s="358">
        <f t="shared" si="5"/>
      </c>
      <c r="AI53" s="358">
        <f t="shared" si="5"/>
      </c>
      <c r="AJ53" s="358">
        <f t="shared" si="2"/>
      </c>
      <c r="AK53" s="358">
        <f t="shared" si="2"/>
      </c>
      <c r="AL53" s="358">
        <f t="shared" si="2"/>
      </c>
      <c r="AM53" s="358">
        <f t="shared" si="2"/>
      </c>
      <c r="AN53" s="358">
        <f t="shared" si="3"/>
      </c>
      <c r="AO53" s="358">
        <f t="shared" si="3"/>
      </c>
      <c r="AP53" s="358">
        <f t="shared" si="3"/>
      </c>
    </row>
    <row r="54" spans="1:42" s="17" customFormat="1" ht="16.5" customHeight="1">
      <c r="A54" s="344" t="s">
        <v>252</v>
      </c>
      <c r="B54" s="188" t="s">
        <v>49</v>
      </c>
      <c r="C54" s="192">
        <v>5</v>
      </c>
      <c r="D54" s="152"/>
      <c r="E54" s="152"/>
      <c r="F54" s="193"/>
      <c r="G54" s="941">
        <v>4.5</v>
      </c>
      <c r="H54" s="232">
        <f>$G54*30</f>
        <v>135</v>
      </c>
      <c r="I54" s="239">
        <f>SUM($J54:$L54)</f>
        <v>90</v>
      </c>
      <c r="J54" s="252">
        <v>60</v>
      </c>
      <c r="K54" s="253">
        <v>15</v>
      </c>
      <c r="L54" s="253">
        <v>15</v>
      </c>
      <c r="M54" s="237">
        <f>$H54-$I54</f>
        <v>45</v>
      </c>
      <c r="N54" s="200"/>
      <c r="O54" s="78"/>
      <c r="P54" s="183"/>
      <c r="Q54" s="200"/>
      <c r="R54" s="146"/>
      <c r="S54" s="183"/>
      <c r="T54" s="201">
        <v>6</v>
      </c>
      <c r="U54" s="78"/>
      <c r="V54" s="185"/>
      <c r="W54" s="200"/>
      <c r="X54" s="146"/>
      <c r="Y54" s="147"/>
      <c r="Z54" s="358"/>
      <c r="AA54" s="358"/>
      <c r="AB54" s="358"/>
      <c r="AC54" s="358"/>
      <c r="AE54" s="358">
        <f t="shared" si="5"/>
      </c>
      <c r="AF54" s="358">
        <f t="shared" si="5"/>
      </c>
      <c r="AG54" s="358">
        <f t="shared" si="5"/>
      </c>
      <c r="AH54" s="358">
        <f t="shared" si="5"/>
      </c>
      <c r="AI54" s="358">
        <f t="shared" si="5"/>
      </c>
      <c r="AJ54" s="358">
        <f t="shared" si="2"/>
      </c>
      <c r="AK54" s="358" t="str">
        <f t="shared" si="2"/>
        <v>так</v>
      </c>
      <c r="AL54" s="358">
        <f t="shared" si="2"/>
      </c>
      <c r="AM54" s="358">
        <f t="shared" si="2"/>
      </c>
      <c r="AN54" s="358">
        <f t="shared" si="3"/>
      </c>
      <c r="AO54" s="358">
        <f t="shared" si="3"/>
      </c>
      <c r="AP54" s="358">
        <f t="shared" si="3"/>
      </c>
    </row>
    <row r="55" spans="1:42" s="17" customFormat="1" ht="16.5" customHeight="1">
      <c r="A55" s="344" t="s">
        <v>253</v>
      </c>
      <c r="B55" s="188" t="s">
        <v>50</v>
      </c>
      <c r="C55" s="192"/>
      <c r="D55" s="152"/>
      <c r="E55" s="152"/>
      <c r="F55" s="193"/>
      <c r="G55" s="249">
        <v>2</v>
      </c>
      <c r="H55" s="250">
        <f>H56+H57</f>
        <v>60</v>
      </c>
      <c r="I55" s="251">
        <f>I56+I57</f>
        <v>36</v>
      </c>
      <c r="J55" s="251"/>
      <c r="K55" s="251"/>
      <c r="L55" s="251">
        <f>L56+L57</f>
        <v>36</v>
      </c>
      <c r="M55" s="251">
        <f>M56+M57</f>
        <v>24</v>
      </c>
      <c r="N55" s="200"/>
      <c r="O55" s="78"/>
      <c r="P55" s="183"/>
      <c r="Q55" s="200"/>
      <c r="R55" s="146"/>
      <c r="S55" s="183"/>
      <c r="T55" s="201"/>
      <c r="U55" s="78"/>
      <c r="V55" s="185"/>
      <c r="W55" s="200"/>
      <c r="X55" s="146"/>
      <c r="Y55" s="147"/>
      <c r="Z55" s="358"/>
      <c r="AA55" s="358"/>
      <c r="AB55" s="358"/>
      <c r="AC55" s="358"/>
      <c r="AE55" s="358">
        <f t="shared" si="5"/>
      </c>
      <c r="AF55" s="358">
        <f t="shared" si="5"/>
      </c>
      <c r="AG55" s="358">
        <f t="shared" si="5"/>
      </c>
      <c r="AH55" s="358">
        <f t="shared" si="5"/>
      </c>
      <c r="AI55" s="358">
        <f t="shared" si="5"/>
      </c>
      <c r="AJ55" s="358">
        <f t="shared" si="2"/>
      </c>
      <c r="AK55" s="358">
        <f t="shared" si="2"/>
      </c>
      <c r="AL55" s="358">
        <f t="shared" si="2"/>
      </c>
      <c r="AM55" s="358">
        <f t="shared" si="2"/>
      </c>
      <c r="AN55" s="358">
        <f t="shared" si="3"/>
      </c>
      <c r="AO55" s="358">
        <f t="shared" si="3"/>
      </c>
      <c r="AP55" s="358">
        <f t="shared" si="3"/>
      </c>
    </row>
    <row r="56" spans="1:42" s="17" customFormat="1" ht="16.5" customHeight="1">
      <c r="A56" s="344" t="s">
        <v>254</v>
      </c>
      <c r="B56" s="188" t="s">
        <v>50</v>
      </c>
      <c r="C56" s="192"/>
      <c r="D56" s="152"/>
      <c r="E56" s="152"/>
      <c r="F56" s="193"/>
      <c r="G56" s="198">
        <v>1</v>
      </c>
      <c r="H56" s="184">
        <f>$G56*30</f>
        <v>30</v>
      </c>
      <c r="I56" s="112">
        <f>SUM($J56:$L56)</f>
        <v>18</v>
      </c>
      <c r="J56" s="164"/>
      <c r="K56" s="165"/>
      <c r="L56" s="165">
        <v>18</v>
      </c>
      <c r="M56" s="177">
        <f>$H56-$I56</f>
        <v>12</v>
      </c>
      <c r="N56" s="200"/>
      <c r="O56" s="78"/>
      <c r="P56" s="183"/>
      <c r="Q56" s="200"/>
      <c r="R56" s="146"/>
      <c r="S56" s="183"/>
      <c r="T56" s="201"/>
      <c r="U56" s="78">
        <v>2</v>
      </c>
      <c r="V56" s="185"/>
      <c r="W56" s="200"/>
      <c r="X56" s="146"/>
      <c r="Y56" s="147"/>
      <c r="Z56" s="358"/>
      <c r="AA56" s="358"/>
      <c r="AB56" s="358"/>
      <c r="AC56" s="358"/>
      <c r="AE56" s="358">
        <f t="shared" si="5"/>
      </c>
      <c r="AF56" s="358">
        <f t="shared" si="5"/>
      </c>
      <c r="AG56" s="358">
        <f t="shared" si="5"/>
      </c>
      <c r="AH56" s="358">
        <f t="shared" si="5"/>
      </c>
      <c r="AI56" s="358">
        <f t="shared" si="5"/>
      </c>
      <c r="AJ56" s="358">
        <f t="shared" si="2"/>
      </c>
      <c r="AK56" s="358">
        <f t="shared" si="2"/>
      </c>
      <c r="AL56" s="358" t="str">
        <f t="shared" si="2"/>
        <v>так</v>
      </c>
      <c r="AM56" s="358">
        <f t="shared" si="2"/>
      </c>
      <c r="AN56" s="358">
        <f t="shared" si="3"/>
      </c>
      <c r="AO56" s="358">
        <f t="shared" si="3"/>
      </c>
      <c r="AP56" s="358">
        <f t="shared" si="3"/>
      </c>
    </row>
    <row r="57" spans="1:42" s="17" customFormat="1" ht="16.5" customHeight="1">
      <c r="A57" s="344" t="s">
        <v>255</v>
      </c>
      <c r="B57" s="188" t="s">
        <v>50</v>
      </c>
      <c r="C57" s="192"/>
      <c r="D57" s="152"/>
      <c r="E57" s="154" t="s">
        <v>326</v>
      </c>
      <c r="F57" s="193"/>
      <c r="G57" s="198">
        <v>1</v>
      </c>
      <c r="H57" s="184">
        <f>$G57*30</f>
        <v>30</v>
      </c>
      <c r="I57" s="112">
        <f>SUM($J57:$L57)</f>
        <v>18</v>
      </c>
      <c r="J57" s="153"/>
      <c r="K57" s="154"/>
      <c r="L57" s="154">
        <v>18</v>
      </c>
      <c r="M57" s="177">
        <f>$H57-$I57</f>
        <v>12</v>
      </c>
      <c r="N57" s="200"/>
      <c r="O57" s="77"/>
      <c r="P57" s="183"/>
      <c r="Q57" s="200"/>
      <c r="R57" s="146"/>
      <c r="S57" s="183"/>
      <c r="T57" s="201"/>
      <c r="U57" s="78"/>
      <c r="V57" s="185">
        <v>2</v>
      </c>
      <c r="W57" s="200"/>
      <c r="X57" s="146"/>
      <c r="Y57" s="147"/>
      <c r="Z57" s="358"/>
      <c r="AA57" s="358"/>
      <c r="AB57" s="358"/>
      <c r="AC57" s="358"/>
      <c r="AE57" s="358">
        <f t="shared" si="5"/>
      </c>
      <c r="AF57" s="358">
        <f t="shared" si="5"/>
      </c>
      <c r="AG57" s="358">
        <f t="shared" si="5"/>
      </c>
      <c r="AH57" s="358">
        <f t="shared" si="5"/>
      </c>
      <c r="AI57" s="358">
        <f t="shared" si="5"/>
      </c>
      <c r="AJ57" s="358">
        <f t="shared" si="2"/>
      </c>
      <c r="AK57" s="358">
        <f t="shared" si="2"/>
      </c>
      <c r="AL57" s="358">
        <f t="shared" si="2"/>
      </c>
      <c r="AM57" s="358" t="str">
        <f t="shared" si="2"/>
        <v>так</v>
      </c>
      <c r="AN57" s="358">
        <f t="shared" si="3"/>
      </c>
      <c r="AO57" s="358">
        <f t="shared" si="3"/>
      </c>
      <c r="AP57" s="358">
        <f t="shared" si="3"/>
      </c>
    </row>
    <row r="58" spans="1:42" s="17" customFormat="1" ht="30" customHeight="1">
      <c r="A58" s="344" t="s">
        <v>256</v>
      </c>
      <c r="B58" s="188" t="s">
        <v>51</v>
      </c>
      <c r="C58" s="192"/>
      <c r="D58" s="154"/>
      <c r="E58" s="154"/>
      <c r="F58" s="193"/>
      <c r="G58" s="249">
        <f>G59+G60</f>
        <v>6</v>
      </c>
      <c r="H58" s="347">
        <f aca="true" t="shared" si="14" ref="H58:M58">SUM(H59+H60)</f>
        <v>180</v>
      </c>
      <c r="I58" s="348">
        <f t="shared" si="14"/>
        <v>105</v>
      </c>
      <c r="J58" s="348">
        <f t="shared" si="14"/>
        <v>57</v>
      </c>
      <c r="K58" s="348">
        <f t="shared" si="14"/>
        <v>33</v>
      </c>
      <c r="L58" s="348">
        <f t="shared" si="14"/>
        <v>15</v>
      </c>
      <c r="M58" s="349">
        <f t="shared" si="14"/>
        <v>75</v>
      </c>
      <c r="N58" s="254"/>
      <c r="O58" s="64"/>
      <c r="P58" s="753"/>
      <c r="Q58" s="200"/>
      <c r="R58" s="146"/>
      <c r="S58" s="183"/>
      <c r="T58" s="200"/>
      <c r="U58" s="146"/>
      <c r="V58" s="183"/>
      <c r="W58" s="200"/>
      <c r="X58" s="146"/>
      <c r="Y58" s="147"/>
      <c r="Z58" s="358"/>
      <c r="AA58" s="358"/>
      <c r="AB58" s="358"/>
      <c r="AC58" s="358"/>
      <c r="AE58" s="358">
        <f t="shared" si="5"/>
      </c>
      <c r="AF58" s="358">
        <f t="shared" si="5"/>
      </c>
      <c r="AG58" s="358">
        <f t="shared" si="5"/>
      </c>
      <c r="AH58" s="358">
        <f t="shared" si="5"/>
      </c>
      <c r="AI58" s="358">
        <f t="shared" si="5"/>
      </c>
      <c r="AJ58" s="358">
        <f t="shared" si="2"/>
      </c>
      <c r="AK58" s="358">
        <f t="shared" si="2"/>
      </c>
      <c r="AL58" s="358">
        <f t="shared" si="2"/>
      </c>
      <c r="AM58" s="358">
        <f t="shared" si="2"/>
      </c>
      <c r="AN58" s="358">
        <f t="shared" si="3"/>
      </c>
      <c r="AO58" s="358">
        <f t="shared" si="3"/>
      </c>
      <c r="AP58" s="358">
        <f t="shared" si="3"/>
      </c>
    </row>
    <row r="59" spans="1:42" s="17" customFormat="1" ht="33.75" customHeight="1">
      <c r="A59" s="344" t="s">
        <v>267</v>
      </c>
      <c r="B59" s="188" t="s">
        <v>51</v>
      </c>
      <c r="C59" s="192"/>
      <c r="D59" s="154">
        <v>5</v>
      </c>
      <c r="E59" s="154"/>
      <c r="F59" s="193"/>
      <c r="G59" s="942">
        <v>3</v>
      </c>
      <c r="H59" s="184">
        <f>$G59*30</f>
        <v>90</v>
      </c>
      <c r="I59" s="112">
        <f>SUM($J59:$L59)</f>
        <v>60</v>
      </c>
      <c r="J59" s="164">
        <v>30</v>
      </c>
      <c r="K59" s="165">
        <v>15</v>
      </c>
      <c r="L59" s="165">
        <v>15</v>
      </c>
      <c r="M59" s="177">
        <f>$H59-$I59</f>
        <v>30</v>
      </c>
      <c r="N59" s="200"/>
      <c r="O59" s="140"/>
      <c r="P59" s="183"/>
      <c r="Q59" s="200"/>
      <c r="R59" s="146"/>
      <c r="S59" s="183"/>
      <c r="T59" s="201">
        <v>4</v>
      </c>
      <c r="U59" s="78"/>
      <c r="V59" s="185"/>
      <c r="W59" s="200"/>
      <c r="X59" s="146"/>
      <c r="Y59" s="147"/>
      <c r="Z59" s="358"/>
      <c r="AA59" s="358"/>
      <c r="AB59" s="358"/>
      <c r="AC59" s="358"/>
      <c r="AE59" s="358">
        <f t="shared" si="5"/>
      </c>
      <c r="AF59" s="358">
        <f t="shared" si="5"/>
      </c>
      <c r="AG59" s="358">
        <f t="shared" si="5"/>
      </c>
      <c r="AH59" s="358">
        <f t="shared" si="5"/>
      </c>
      <c r="AI59" s="358">
        <f t="shared" si="5"/>
      </c>
      <c r="AJ59" s="358">
        <f t="shared" si="2"/>
      </c>
      <c r="AK59" s="358" t="str">
        <f t="shared" si="2"/>
        <v>так</v>
      </c>
      <c r="AL59" s="358">
        <f t="shared" si="2"/>
      </c>
      <c r="AM59" s="358">
        <f t="shared" si="2"/>
      </c>
      <c r="AN59" s="358">
        <f t="shared" si="3"/>
      </c>
      <c r="AO59" s="358">
        <f t="shared" si="3"/>
      </c>
      <c r="AP59" s="358">
        <f t="shared" si="3"/>
      </c>
    </row>
    <row r="60" spans="1:42" s="17" customFormat="1" ht="36" customHeight="1">
      <c r="A60" s="344" t="s">
        <v>266</v>
      </c>
      <c r="B60" s="423" t="s">
        <v>51</v>
      </c>
      <c r="C60" s="424" t="s">
        <v>325</v>
      </c>
      <c r="D60" s="425"/>
      <c r="E60" s="425"/>
      <c r="F60" s="426"/>
      <c r="G60" s="427">
        <v>3</v>
      </c>
      <c r="H60" s="428">
        <f>$G60*30</f>
        <v>90</v>
      </c>
      <c r="I60" s="387">
        <f>SUM($J60:$L60)</f>
        <v>45</v>
      </c>
      <c r="J60" s="429">
        <v>27</v>
      </c>
      <c r="K60" s="430">
        <v>18</v>
      </c>
      <c r="L60" s="430"/>
      <c r="M60" s="431">
        <f>$H60-$I60</f>
        <v>45</v>
      </c>
      <c r="N60" s="432"/>
      <c r="O60" s="433"/>
      <c r="P60" s="434"/>
      <c r="Q60" s="432"/>
      <c r="R60" s="433"/>
      <c r="S60" s="434"/>
      <c r="T60" s="435"/>
      <c r="U60" s="395">
        <v>5</v>
      </c>
      <c r="V60" s="436"/>
      <c r="W60" s="432"/>
      <c r="X60" s="433"/>
      <c r="Y60" s="532"/>
      <c r="Z60" s="358"/>
      <c r="AA60" s="358"/>
      <c r="AB60" s="358"/>
      <c r="AC60" s="358"/>
      <c r="AE60" s="358">
        <f t="shared" si="5"/>
      </c>
      <c r="AF60" s="358">
        <f t="shared" si="5"/>
      </c>
      <c r="AG60" s="358">
        <f t="shared" si="5"/>
      </c>
      <c r="AH60" s="358">
        <f t="shared" si="5"/>
      </c>
      <c r="AI60" s="358">
        <f t="shared" si="5"/>
      </c>
      <c r="AJ60" s="358">
        <f t="shared" si="2"/>
      </c>
      <c r="AK60" s="358">
        <f t="shared" si="2"/>
      </c>
      <c r="AL60" s="358" t="str">
        <f t="shared" si="2"/>
        <v>так</v>
      </c>
      <c r="AM60" s="358">
        <f t="shared" si="2"/>
      </c>
      <c r="AN60" s="358">
        <f t="shared" si="3"/>
      </c>
      <c r="AO60" s="358">
        <f t="shared" si="3"/>
      </c>
      <c r="AP60" s="358">
        <f t="shared" si="3"/>
      </c>
    </row>
    <row r="61" spans="1:42" s="17" customFormat="1" ht="21.75" customHeight="1">
      <c r="A61" s="344" t="s">
        <v>257</v>
      </c>
      <c r="B61" s="423" t="s">
        <v>53</v>
      </c>
      <c r="C61" s="424" t="s">
        <v>324</v>
      </c>
      <c r="D61" s="437"/>
      <c r="E61" s="437"/>
      <c r="F61" s="426"/>
      <c r="G61" s="438">
        <v>3</v>
      </c>
      <c r="H61" s="439">
        <f>$G61*30</f>
        <v>90</v>
      </c>
      <c r="I61" s="389">
        <f>SUM($J61:$L61)</f>
        <v>54</v>
      </c>
      <c r="J61" s="440">
        <v>36</v>
      </c>
      <c r="K61" s="441">
        <v>18</v>
      </c>
      <c r="L61" s="441"/>
      <c r="M61" s="442">
        <f>$H61-$I61</f>
        <v>36</v>
      </c>
      <c r="N61" s="432"/>
      <c r="O61" s="433"/>
      <c r="P61" s="434"/>
      <c r="Q61" s="435"/>
      <c r="R61" s="395"/>
      <c r="S61" s="479">
        <v>6</v>
      </c>
      <c r="T61" s="432"/>
      <c r="U61" s="433"/>
      <c r="V61" s="434"/>
      <c r="W61" s="432"/>
      <c r="X61" s="433"/>
      <c r="Y61" s="532"/>
      <c r="Z61" s="358"/>
      <c r="AA61" s="358"/>
      <c r="AB61" s="358"/>
      <c r="AC61" s="358"/>
      <c r="AE61" s="358">
        <f t="shared" si="5"/>
      </c>
      <c r="AF61" s="358">
        <f t="shared" si="5"/>
      </c>
      <c r="AG61" s="358">
        <f t="shared" si="5"/>
      </c>
      <c r="AH61" s="358">
        <f t="shared" si="5"/>
      </c>
      <c r="AI61" s="358">
        <f t="shared" si="5"/>
      </c>
      <c r="AJ61" s="358" t="str">
        <f t="shared" si="2"/>
        <v>так</v>
      </c>
      <c r="AK61" s="358">
        <f t="shared" si="2"/>
      </c>
      <c r="AL61" s="358">
        <f t="shared" si="2"/>
      </c>
      <c r="AM61" s="358">
        <f t="shared" si="2"/>
      </c>
      <c r="AN61" s="358">
        <f t="shared" si="3"/>
      </c>
      <c r="AO61" s="358">
        <f t="shared" si="3"/>
      </c>
      <c r="AP61" s="358">
        <f t="shared" si="3"/>
      </c>
    </row>
    <row r="62" spans="1:42" s="17" customFormat="1" ht="33" customHeight="1">
      <c r="A62" s="344" t="s">
        <v>258</v>
      </c>
      <c r="B62" s="423" t="s">
        <v>102</v>
      </c>
      <c r="C62" s="424"/>
      <c r="D62" s="437" t="s">
        <v>328</v>
      </c>
      <c r="E62" s="437"/>
      <c r="F62" s="426"/>
      <c r="G62" s="941">
        <v>2.5</v>
      </c>
      <c r="H62" s="439">
        <f>$G62*30</f>
        <v>75</v>
      </c>
      <c r="I62" s="389">
        <f>SUM($J62:$L62)</f>
        <v>30</v>
      </c>
      <c r="J62" s="440">
        <v>20</v>
      </c>
      <c r="K62" s="441"/>
      <c r="L62" s="441">
        <v>10</v>
      </c>
      <c r="M62" s="442">
        <f>$H62-$I62</f>
        <v>45</v>
      </c>
      <c r="N62" s="432"/>
      <c r="O62" s="433"/>
      <c r="P62" s="434"/>
      <c r="Q62" s="435"/>
      <c r="R62" s="395"/>
      <c r="S62" s="479"/>
      <c r="T62" s="432"/>
      <c r="U62" s="433"/>
      <c r="V62" s="434"/>
      <c r="W62" s="432"/>
      <c r="X62" s="433"/>
      <c r="Y62" s="532">
        <v>3</v>
      </c>
      <c r="Z62" s="358"/>
      <c r="AA62" s="358"/>
      <c r="AB62" s="358"/>
      <c r="AC62" s="358"/>
      <c r="AE62" s="358">
        <f t="shared" si="5"/>
      </c>
      <c r="AF62" s="358">
        <f t="shared" si="5"/>
      </c>
      <c r="AG62" s="358">
        <f t="shared" si="5"/>
      </c>
      <c r="AH62" s="358">
        <f t="shared" si="5"/>
      </c>
      <c r="AI62" s="358">
        <f t="shared" si="5"/>
      </c>
      <c r="AJ62" s="358">
        <f t="shared" si="2"/>
      </c>
      <c r="AK62" s="358">
        <f t="shared" si="2"/>
      </c>
      <c r="AL62" s="358">
        <f t="shared" si="2"/>
      </c>
      <c r="AM62" s="358">
        <f t="shared" si="2"/>
      </c>
      <c r="AN62" s="358">
        <f t="shared" si="3"/>
      </c>
      <c r="AO62" s="358">
        <f t="shared" si="3"/>
      </c>
      <c r="AP62" s="358" t="str">
        <f t="shared" si="3"/>
        <v>так</v>
      </c>
    </row>
    <row r="63" spans="1:42" s="17" customFormat="1" ht="16.5" customHeight="1">
      <c r="A63" s="649" t="s">
        <v>259</v>
      </c>
      <c r="B63" s="449" t="s">
        <v>56</v>
      </c>
      <c r="C63" s="450"/>
      <c r="D63" s="451"/>
      <c r="E63" s="451"/>
      <c r="F63" s="452"/>
      <c r="G63" s="453">
        <f>G64++G65+G66</f>
        <v>8.5</v>
      </c>
      <c r="H63" s="454">
        <f>H64+H65+H66</f>
        <v>255</v>
      </c>
      <c r="I63" s="455">
        <f>I64++I65+I66</f>
        <v>156</v>
      </c>
      <c r="J63" s="455">
        <f>J64++J65+J66</f>
        <v>66</v>
      </c>
      <c r="K63" s="455"/>
      <c r="L63" s="455">
        <f>L64++L65+L66</f>
        <v>90</v>
      </c>
      <c r="M63" s="456">
        <f>M64++M65+M66</f>
        <v>99</v>
      </c>
      <c r="N63" s="457"/>
      <c r="O63" s="458"/>
      <c r="P63" s="459"/>
      <c r="Q63" s="457"/>
      <c r="R63" s="458"/>
      <c r="S63" s="436"/>
      <c r="T63" s="457"/>
      <c r="U63" s="458"/>
      <c r="V63" s="459"/>
      <c r="W63" s="457"/>
      <c r="X63" s="458"/>
      <c r="Y63" s="533"/>
      <c r="Z63" s="358"/>
      <c r="AA63" s="358"/>
      <c r="AB63" s="358"/>
      <c r="AC63" s="358"/>
      <c r="AE63" s="358">
        <f t="shared" si="5"/>
      </c>
      <c r="AF63" s="358">
        <f t="shared" si="5"/>
      </c>
      <c r="AG63" s="358">
        <f t="shared" si="5"/>
      </c>
      <c r="AH63" s="358">
        <f t="shared" si="5"/>
      </c>
      <c r="AI63" s="358">
        <f t="shared" si="5"/>
      </c>
      <c r="AJ63" s="358">
        <f t="shared" si="2"/>
      </c>
      <c r="AK63" s="358">
        <f t="shared" si="2"/>
      </c>
      <c r="AL63" s="358">
        <f t="shared" si="2"/>
      </c>
      <c r="AM63" s="358">
        <f t="shared" si="2"/>
      </c>
      <c r="AN63" s="358">
        <f t="shared" si="3"/>
      </c>
      <c r="AO63" s="358">
        <f t="shared" si="3"/>
      </c>
      <c r="AP63" s="358">
        <f t="shared" si="3"/>
      </c>
    </row>
    <row r="64" spans="1:42" s="17" customFormat="1" ht="16.5" customHeight="1">
      <c r="A64" s="650" t="s">
        <v>356</v>
      </c>
      <c r="B64" s="423" t="s">
        <v>56</v>
      </c>
      <c r="C64" s="460"/>
      <c r="D64" s="425" t="s">
        <v>321</v>
      </c>
      <c r="E64" s="437"/>
      <c r="F64" s="426"/>
      <c r="G64" s="427">
        <v>2</v>
      </c>
      <c r="H64" s="428">
        <f>$G64*30</f>
        <v>60</v>
      </c>
      <c r="I64" s="461">
        <f>SUM($J64:$L64)</f>
        <v>36</v>
      </c>
      <c r="J64" s="462">
        <v>18</v>
      </c>
      <c r="K64" s="463"/>
      <c r="L64" s="463">
        <v>18</v>
      </c>
      <c r="M64" s="431">
        <f>$H64-$I64</f>
        <v>24</v>
      </c>
      <c r="N64" s="432"/>
      <c r="O64" s="433"/>
      <c r="P64" s="436">
        <v>4</v>
      </c>
      <c r="Q64" s="435"/>
      <c r="R64" s="395"/>
      <c r="S64" s="436"/>
      <c r="T64" s="435"/>
      <c r="U64" s="433"/>
      <c r="V64" s="434"/>
      <c r="W64" s="432"/>
      <c r="X64" s="433"/>
      <c r="Y64" s="532"/>
      <c r="Z64" s="358"/>
      <c r="AA64" s="358"/>
      <c r="AB64" s="358"/>
      <c r="AC64" s="358"/>
      <c r="AE64" s="358">
        <f t="shared" si="5"/>
      </c>
      <c r="AF64" s="358">
        <f t="shared" si="5"/>
      </c>
      <c r="AG64" s="358" t="str">
        <f t="shared" si="5"/>
        <v>так</v>
      </c>
      <c r="AH64" s="358">
        <f t="shared" si="5"/>
      </c>
      <c r="AI64" s="358">
        <f t="shared" si="5"/>
      </c>
      <c r="AJ64" s="358">
        <f t="shared" si="2"/>
      </c>
      <c r="AK64" s="358">
        <f t="shared" si="2"/>
      </c>
      <c r="AL64" s="358">
        <f t="shared" si="2"/>
      </c>
      <c r="AM64" s="358">
        <f t="shared" si="2"/>
      </c>
      <c r="AN64" s="358">
        <f t="shared" si="3"/>
      </c>
      <c r="AO64" s="358">
        <f t="shared" si="3"/>
      </c>
      <c r="AP64" s="358">
        <f t="shared" si="3"/>
      </c>
    </row>
    <row r="65" spans="1:42" s="17" customFormat="1" ht="16.5" customHeight="1">
      <c r="A65" s="650" t="s">
        <v>357</v>
      </c>
      <c r="B65" s="423" t="s">
        <v>56</v>
      </c>
      <c r="C65" s="460"/>
      <c r="D65" s="425">
        <v>3</v>
      </c>
      <c r="E65" s="437"/>
      <c r="F65" s="426"/>
      <c r="G65" s="427">
        <v>4</v>
      </c>
      <c r="H65" s="428">
        <f>$G65*30</f>
        <v>120</v>
      </c>
      <c r="I65" s="461">
        <f>SUM($J65:$L65)</f>
        <v>75</v>
      </c>
      <c r="J65" s="464">
        <v>30</v>
      </c>
      <c r="K65" s="425"/>
      <c r="L65" s="425">
        <v>45</v>
      </c>
      <c r="M65" s="431">
        <f>$H65-$I65</f>
        <v>45</v>
      </c>
      <c r="N65" s="432"/>
      <c r="O65" s="433"/>
      <c r="P65" s="436"/>
      <c r="Q65" s="435">
        <v>5</v>
      </c>
      <c r="R65" s="395"/>
      <c r="S65" s="436"/>
      <c r="T65" s="435"/>
      <c r="U65" s="433"/>
      <c r="V65" s="434"/>
      <c r="W65" s="432"/>
      <c r="X65" s="433"/>
      <c r="Y65" s="532"/>
      <c r="Z65" s="358"/>
      <c r="AA65" s="358"/>
      <c r="AB65" s="358"/>
      <c r="AC65" s="358"/>
      <c r="AE65" s="358">
        <f t="shared" si="5"/>
      </c>
      <c r="AF65" s="358">
        <f t="shared" si="5"/>
      </c>
      <c r="AG65" s="358">
        <f t="shared" si="5"/>
      </c>
      <c r="AH65" s="358" t="str">
        <f t="shared" si="5"/>
        <v>так</v>
      </c>
      <c r="AI65" s="358">
        <f t="shared" si="5"/>
      </c>
      <c r="AJ65" s="358">
        <f t="shared" si="2"/>
      </c>
      <c r="AK65" s="358">
        <f t="shared" si="2"/>
      </c>
      <c r="AL65" s="358">
        <f t="shared" si="2"/>
      </c>
      <c r="AM65" s="358">
        <f t="shared" si="2"/>
      </c>
      <c r="AN65" s="358">
        <f t="shared" si="3"/>
      </c>
      <c r="AO65" s="358">
        <f t="shared" si="3"/>
      </c>
      <c r="AP65" s="358">
        <f t="shared" si="3"/>
      </c>
    </row>
    <row r="66" spans="1:60" s="17" customFormat="1" ht="16.5" customHeight="1">
      <c r="A66" s="650" t="s">
        <v>358</v>
      </c>
      <c r="B66" s="423" t="s">
        <v>56</v>
      </c>
      <c r="C66" s="424" t="s">
        <v>323</v>
      </c>
      <c r="D66" s="437"/>
      <c r="E66" s="437"/>
      <c r="F66" s="426"/>
      <c r="G66" s="427">
        <v>2.5</v>
      </c>
      <c r="H66" s="428">
        <f>$G66*30</f>
        <v>75</v>
      </c>
      <c r="I66" s="465">
        <f>SUM($J66:$L66)</f>
        <v>45</v>
      </c>
      <c r="J66" s="429">
        <v>18</v>
      </c>
      <c r="K66" s="430"/>
      <c r="L66" s="430">
        <v>27</v>
      </c>
      <c r="M66" s="431">
        <f>$H66-$I66</f>
        <v>30</v>
      </c>
      <c r="N66" s="432"/>
      <c r="O66" s="433"/>
      <c r="P66" s="436"/>
      <c r="Q66" s="435"/>
      <c r="R66" s="395">
        <v>5</v>
      </c>
      <c r="S66" s="436"/>
      <c r="T66" s="435"/>
      <c r="U66" s="433"/>
      <c r="V66" s="434"/>
      <c r="W66" s="432"/>
      <c r="X66" s="433"/>
      <c r="Y66" s="532"/>
      <c r="Z66" s="358"/>
      <c r="AA66" s="358"/>
      <c r="AB66" s="358"/>
      <c r="AC66" s="358"/>
      <c r="AE66" s="358">
        <f t="shared" si="5"/>
      </c>
      <c r="AF66" s="358">
        <f t="shared" si="5"/>
      </c>
      <c r="AG66" s="358">
        <f t="shared" si="5"/>
      </c>
      <c r="AH66" s="358">
        <f t="shared" si="5"/>
      </c>
      <c r="AI66" s="358" t="str">
        <f t="shared" si="5"/>
        <v>так</v>
      </c>
      <c r="AJ66" s="358">
        <f t="shared" si="2"/>
      </c>
      <c r="AK66" s="358">
        <f t="shared" si="2"/>
      </c>
      <c r="AL66" s="358">
        <f t="shared" si="2"/>
      </c>
      <c r="AM66" s="358">
        <f t="shared" si="2"/>
      </c>
      <c r="AN66" s="358">
        <f t="shared" si="3"/>
      </c>
      <c r="AO66" s="358">
        <f t="shared" si="3"/>
      </c>
      <c r="AP66" s="358">
        <f t="shared" si="3"/>
      </c>
      <c r="AW66" s="873">
        <v>1</v>
      </c>
      <c r="AX66" s="873" t="s">
        <v>322</v>
      </c>
      <c r="AY66" s="873" t="s">
        <v>321</v>
      </c>
      <c r="AZ66" s="873">
        <v>3</v>
      </c>
      <c r="BA66" s="873" t="s">
        <v>323</v>
      </c>
      <c r="BB66" s="873" t="s">
        <v>324</v>
      </c>
      <c r="BC66" s="873">
        <v>5</v>
      </c>
      <c r="BD66" s="873" t="s">
        <v>325</v>
      </c>
      <c r="BE66" s="873" t="s">
        <v>326</v>
      </c>
      <c r="BF66" s="873">
        <v>7</v>
      </c>
      <c r="BG66" s="873" t="s">
        <v>327</v>
      </c>
      <c r="BH66" s="873" t="s">
        <v>328</v>
      </c>
    </row>
    <row r="67" spans="1:60" s="17" customFormat="1" ht="16.5" customHeight="1">
      <c r="A67" s="650" t="s">
        <v>260</v>
      </c>
      <c r="B67" s="423" t="s">
        <v>57</v>
      </c>
      <c r="C67" s="424"/>
      <c r="D67" s="437"/>
      <c r="E67" s="437"/>
      <c r="F67" s="426"/>
      <c r="G67" s="438">
        <f>G68+G69+G70</f>
        <v>5.5</v>
      </c>
      <c r="H67" s="466">
        <f aca="true" t="shared" si="15" ref="H67:M67">H68+H69+H70</f>
        <v>165</v>
      </c>
      <c r="I67" s="467">
        <f t="shared" si="15"/>
        <v>96</v>
      </c>
      <c r="J67" s="467">
        <f t="shared" si="15"/>
        <v>45</v>
      </c>
      <c r="K67" s="467">
        <f t="shared" si="15"/>
        <v>9</v>
      </c>
      <c r="L67" s="467">
        <f t="shared" si="15"/>
        <v>42</v>
      </c>
      <c r="M67" s="468">
        <f t="shared" si="15"/>
        <v>69</v>
      </c>
      <c r="N67" s="432"/>
      <c r="O67" s="433"/>
      <c r="P67" s="436"/>
      <c r="Q67" s="435"/>
      <c r="R67" s="395"/>
      <c r="S67" s="436"/>
      <c r="T67" s="435"/>
      <c r="U67" s="433"/>
      <c r="V67" s="434"/>
      <c r="W67" s="432"/>
      <c r="X67" s="433"/>
      <c r="Y67" s="532"/>
      <c r="Z67" s="358"/>
      <c r="AA67" s="358"/>
      <c r="AB67" s="358"/>
      <c r="AC67" s="358"/>
      <c r="AE67" s="358">
        <f t="shared" si="5"/>
      </c>
      <c r="AF67" s="358">
        <f t="shared" si="5"/>
      </c>
      <c r="AG67" s="358">
        <f t="shared" si="5"/>
      </c>
      <c r="AH67" s="358">
        <f t="shared" si="5"/>
      </c>
      <c r="AI67" s="358">
        <f t="shared" si="5"/>
      </c>
      <c r="AJ67" s="358">
        <f t="shared" si="2"/>
      </c>
      <c r="AK67" s="358">
        <f t="shared" si="2"/>
      </c>
      <c r="AL67" s="358">
        <f t="shared" si="2"/>
      </c>
      <c r="AM67" s="358">
        <f t="shared" si="2"/>
      </c>
      <c r="AN67" s="358">
        <f t="shared" si="3"/>
      </c>
      <c r="AO67" s="358">
        <f t="shared" si="3"/>
      </c>
      <c r="AP67" s="358">
        <f t="shared" si="3"/>
      </c>
      <c r="AR67" s="17" t="s">
        <v>416</v>
      </c>
      <c r="AW67" s="358">
        <f>COUNTIF($C11:$C84,AW66)</f>
        <v>3</v>
      </c>
      <c r="AX67" s="358">
        <f aca="true" t="shared" si="16" ref="AX67:BH67">COUNTIF($C11:$C84,AX66)</f>
        <v>1</v>
      </c>
      <c r="AY67" s="358">
        <f t="shared" si="16"/>
        <v>3</v>
      </c>
      <c r="AZ67" s="358">
        <f t="shared" si="16"/>
        <v>4</v>
      </c>
      <c r="BA67" s="358">
        <f t="shared" si="16"/>
        <v>2</v>
      </c>
      <c r="BB67" s="358">
        <f t="shared" si="16"/>
        <v>3</v>
      </c>
      <c r="BC67" s="358">
        <f t="shared" si="16"/>
        <v>2</v>
      </c>
      <c r="BD67" s="358">
        <f t="shared" si="16"/>
        <v>2</v>
      </c>
      <c r="BE67" s="358">
        <f t="shared" si="16"/>
        <v>0</v>
      </c>
      <c r="BF67" s="358">
        <f t="shared" si="16"/>
        <v>1</v>
      </c>
      <c r="BG67" s="358">
        <f t="shared" si="16"/>
        <v>1</v>
      </c>
      <c r="BH67" s="358">
        <f t="shared" si="16"/>
        <v>0</v>
      </c>
    </row>
    <row r="68" spans="1:60" s="17" customFormat="1" ht="16.5" customHeight="1">
      <c r="A68" s="650" t="s">
        <v>263</v>
      </c>
      <c r="B68" s="423" t="s">
        <v>57</v>
      </c>
      <c r="C68" s="424"/>
      <c r="D68" s="437"/>
      <c r="E68" s="437"/>
      <c r="F68" s="426"/>
      <c r="G68" s="427">
        <v>2.5</v>
      </c>
      <c r="H68" s="428">
        <f>$G68*30</f>
        <v>75</v>
      </c>
      <c r="I68" s="461">
        <f>SUM($J68:$L68)</f>
        <v>45</v>
      </c>
      <c r="J68" s="462">
        <v>27</v>
      </c>
      <c r="K68" s="463"/>
      <c r="L68" s="463">
        <v>18</v>
      </c>
      <c r="M68" s="431">
        <f>$H68-$I68</f>
        <v>30</v>
      </c>
      <c r="N68" s="432"/>
      <c r="O68" s="433"/>
      <c r="P68" s="436"/>
      <c r="Q68" s="435"/>
      <c r="R68" s="395">
        <v>5</v>
      </c>
      <c r="S68" s="436"/>
      <c r="T68" s="435"/>
      <c r="U68" s="433"/>
      <c r="V68" s="434"/>
      <c r="W68" s="432"/>
      <c r="X68" s="433"/>
      <c r="Y68" s="532"/>
      <c r="Z68" s="358"/>
      <c r="AA68" s="358"/>
      <c r="AB68" s="358"/>
      <c r="AC68" s="358"/>
      <c r="AE68" s="358">
        <f t="shared" si="5"/>
      </c>
      <c r="AF68" s="358">
        <f t="shared" si="5"/>
      </c>
      <c r="AG68" s="358">
        <f t="shared" si="5"/>
      </c>
      <c r="AH68" s="358">
        <f t="shared" si="5"/>
      </c>
      <c r="AI68" s="358" t="str">
        <f t="shared" si="5"/>
        <v>так</v>
      </c>
      <c r="AJ68" s="358">
        <f t="shared" si="2"/>
      </c>
      <c r="AK68" s="358">
        <f t="shared" si="2"/>
      </c>
      <c r="AL68" s="358">
        <f t="shared" si="2"/>
      </c>
      <c r="AM68" s="358">
        <f t="shared" si="2"/>
      </c>
      <c r="AN68" s="358">
        <f t="shared" si="3"/>
      </c>
      <c r="AO68" s="358">
        <f t="shared" si="3"/>
      </c>
      <c r="AP68" s="358">
        <f t="shared" si="3"/>
      </c>
      <c r="AR68" s="17" t="s">
        <v>417</v>
      </c>
      <c r="AW68" s="358">
        <f>COUNTIF($D11:$D84,AW66)</f>
        <v>5</v>
      </c>
      <c r="AX68" s="358">
        <f aca="true" t="shared" si="17" ref="AX68:BH68">COUNTIF($D11:$D84,AX66)</f>
        <v>2</v>
      </c>
      <c r="AY68" s="358">
        <f t="shared" si="17"/>
        <v>2</v>
      </c>
      <c r="AZ68" s="358">
        <f t="shared" si="17"/>
        <v>3</v>
      </c>
      <c r="BA68" s="358">
        <f t="shared" si="17"/>
        <v>1</v>
      </c>
      <c r="BB68" s="358">
        <f t="shared" si="17"/>
        <v>3</v>
      </c>
      <c r="BC68" s="358">
        <f t="shared" si="17"/>
        <v>1</v>
      </c>
      <c r="BD68" s="358">
        <f t="shared" si="17"/>
        <v>0</v>
      </c>
      <c r="BE68" s="358">
        <f t="shared" si="17"/>
        <v>1</v>
      </c>
      <c r="BF68" s="358">
        <f t="shared" si="17"/>
        <v>0</v>
      </c>
      <c r="BG68" s="358">
        <f t="shared" si="17"/>
        <v>0</v>
      </c>
      <c r="BH68" s="358">
        <f t="shared" si="17"/>
        <v>2</v>
      </c>
    </row>
    <row r="69" spans="1:60" s="17" customFormat="1" ht="16.5" customHeight="1">
      <c r="A69" s="650" t="s">
        <v>264</v>
      </c>
      <c r="B69" s="423" t="s">
        <v>57</v>
      </c>
      <c r="C69" s="424" t="s">
        <v>324</v>
      </c>
      <c r="D69" s="437"/>
      <c r="E69" s="437"/>
      <c r="F69" s="426"/>
      <c r="G69" s="427">
        <v>2</v>
      </c>
      <c r="H69" s="428">
        <f>$G69*30</f>
        <v>60</v>
      </c>
      <c r="I69" s="461">
        <f>SUM($J69:$L69)</f>
        <v>36</v>
      </c>
      <c r="J69" s="464">
        <v>18</v>
      </c>
      <c r="K69" s="425">
        <v>9</v>
      </c>
      <c r="L69" s="425">
        <v>9</v>
      </c>
      <c r="M69" s="431">
        <f>$H69-$I69</f>
        <v>24</v>
      </c>
      <c r="N69" s="432"/>
      <c r="O69" s="433"/>
      <c r="P69" s="436"/>
      <c r="Q69" s="435"/>
      <c r="R69" s="395"/>
      <c r="S69" s="436">
        <v>4</v>
      </c>
      <c r="T69" s="435"/>
      <c r="U69" s="433"/>
      <c r="V69" s="434"/>
      <c r="W69" s="432"/>
      <c r="X69" s="433"/>
      <c r="Y69" s="532"/>
      <c r="Z69" s="358"/>
      <c r="AA69" s="358"/>
      <c r="AB69" s="358"/>
      <c r="AC69" s="358"/>
      <c r="AE69" s="358">
        <f t="shared" si="5"/>
      </c>
      <c r="AF69" s="358">
        <f t="shared" si="5"/>
      </c>
      <c r="AG69" s="358">
        <f t="shared" si="5"/>
      </c>
      <c r="AH69" s="358">
        <f t="shared" si="5"/>
      </c>
      <c r="AI69" s="358">
        <f t="shared" si="5"/>
      </c>
      <c r="AJ69" s="358" t="str">
        <f t="shared" si="2"/>
        <v>так</v>
      </c>
      <c r="AK69" s="358">
        <f t="shared" si="2"/>
      </c>
      <c r="AL69" s="358">
        <f t="shared" si="2"/>
      </c>
      <c r="AM69" s="358">
        <f t="shared" si="2"/>
      </c>
      <c r="AN69" s="358">
        <f t="shared" si="3"/>
      </c>
      <c r="AO69" s="358">
        <f t="shared" si="3"/>
      </c>
      <c r="AP69" s="358">
        <f t="shared" si="3"/>
      </c>
      <c r="AR69" s="17" t="s">
        <v>418</v>
      </c>
      <c r="AW69" s="358">
        <f>COUNTIF($E11:$E84,AW66)</f>
        <v>0</v>
      </c>
      <c r="AX69" s="358">
        <f aca="true" t="shared" si="18" ref="AX69:BH69">COUNTIF($E11:$E84,AX66)</f>
        <v>0</v>
      </c>
      <c r="AY69" s="358">
        <f t="shared" si="18"/>
        <v>0</v>
      </c>
      <c r="AZ69" s="358">
        <f t="shared" si="18"/>
        <v>0</v>
      </c>
      <c r="BA69" s="358">
        <f t="shared" si="18"/>
        <v>0</v>
      </c>
      <c r="BB69" s="358">
        <f t="shared" si="18"/>
        <v>0</v>
      </c>
      <c r="BC69" s="358">
        <f t="shared" si="18"/>
        <v>0</v>
      </c>
      <c r="BD69" s="358">
        <f t="shared" si="18"/>
        <v>0</v>
      </c>
      <c r="BE69" s="358">
        <f t="shared" si="18"/>
        <v>1</v>
      </c>
      <c r="BF69" s="358">
        <f t="shared" si="18"/>
        <v>0</v>
      </c>
      <c r="BG69" s="358">
        <f t="shared" si="18"/>
        <v>0</v>
      </c>
      <c r="BH69" s="358">
        <f t="shared" si="18"/>
        <v>0</v>
      </c>
    </row>
    <row r="70" spans="1:60" s="17" customFormat="1" ht="34.5" customHeight="1">
      <c r="A70" s="650" t="s">
        <v>265</v>
      </c>
      <c r="B70" s="423" t="s">
        <v>58</v>
      </c>
      <c r="C70" s="424"/>
      <c r="D70" s="437"/>
      <c r="E70" s="469"/>
      <c r="F70" s="426">
        <v>5</v>
      </c>
      <c r="G70" s="438">
        <v>1</v>
      </c>
      <c r="H70" s="439">
        <f>$G70*30</f>
        <v>30</v>
      </c>
      <c r="I70" s="389">
        <f>SUM($J70:$L70)</f>
        <v>15</v>
      </c>
      <c r="J70" s="440"/>
      <c r="K70" s="441"/>
      <c r="L70" s="441">
        <v>15</v>
      </c>
      <c r="M70" s="442">
        <f>$H70-$I70</f>
        <v>15</v>
      </c>
      <c r="N70" s="432"/>
      <c r="O70" s="433"/>
      <c r="P70" s="436"/>
      <c r="Q70" s="435"/>
      <c r="R70" s="395"/>
      <c r="S70" s="436"/>
      <c r="T70" s="435">
        <v>1</v>
      </c>
      <c r="U70" s="433"/>
      <c r="V70" s="434"/>
      <c r="W70" s="432"/>
      <c r="X70" s="433"/>
      <c r="Y70" s="532"/>
      <c r="Z70" s="358"/>
      <c r="AA70" s="358"/>
      <c r="AB70" s="358"/>
      <c r="AC70" s="358"/>
      <c r="AE70" s="358">
        <f t="shared" si="5"/>
      </c>
      <c r="AF70" s="358">
        <f t="shared" si="5"/>
      </c>
      <c r="AG70" s="358">
        <f t="shared" si="5"/>
      </c>
      <c r="AH70" s="358">
        <f t="shared" si="5"/>
      </c>
      <c r="AI70" s="358">
        <f t="shared" si="5"/>
      </c>
      <c r="AJ70" s="358">
        <f t="shared" si="2"/>
      </c>
      <c r="AK70" s="358" t="str">
        <f t="shared" si="2"/>
        <v>так</v>
      </c>
      <c r="AL70" s="358">
        <f t="shared" si="2"/>
      </c>
      <c r="AM70" s="358">
        <f t="shared" si="2"/>
      </c>
      <c r="AN70" s="358">
        <f t="shared" si="3"/>
      </c>
      <c r="AO70" s="358">
        <f t="shared" si="3"/>
      </c>
      <c r="AP70" s="358">
        <f t="shared" si="3"/>
      </c>
      <c r="AR70" s="17" t="s">
        <v>419</v>
      </c>
      <c r="AW70" s="358">
        <f>COUNTIF($F11:$F84,AW66)</f>
        <v>0</v>
      </c>
      <c r="AX70" s="358">
        <f aca="true" t="shared" si="19" ref="AX70:BH70">COUNTIF($F11:$F84,AX66)</f>
        <v>0</v>
      </c>
      <c r="AY70" s="358">
        <f t="shared" si="19"/>
        <v>0</v>
      </c>
      <c r="AZ70" s="358">
        <f t="shared" si="19"/>
        <v>0</v>
      </c>
      <c r="BA70" s="358">
        <f t="shared" si="19"/>
        <v>0</v>
      </c>
      <c r="BB70" s="358">
        <f t="shared" si="19"/>
        <v>0</v>
      </c>
      <c r="BC70" s="358">
        <f t="shared" si="19"/>
        <v>1</v>
      </c>
      <c r="BD70" s="358">
        <f t="shared" si="19"/>
        <v>0</v>
      </c>
      <c r="BE70" s="358">
        <f t="shared" si="19"/>
        <v>0</v>
      </c>
      <c r="BF70" s="358">
        <f t="shared" si="19"/>
        <v>0</v>
      </c>
      <c r="BG70" s="358">
        <f t="shared" si="19"/>
        <v>0</v>
      </c>
      <c r="BH70" s="358">
        <f t="shared" si="19"/>
        <v>0</v>
      </c>
    </row>
    <row r="71" spans="1:60" s="17" customFormat="1" ht="20.25" customHeight="1">
      <c r="A71" s="650" t="s">
        <v>261</v>
      </c>
      <c r="B71" s="423" t="s">
        <v>59</v>
      </c>
      <c r="C71" s="460"/>
      <c r="D71" s="425" t="s">
        <v>324</v>
      </c>
      <c r="E71" s="425"/>
      <c r="F71" s="426"/>
      <c r="G71" s="438">
        <v>2</v>
      </c>
      <c r="H71" s="439">
        <f>$G71*30</f>
        <v>60</v>
      </c>
      <c r="I71" s="389">
        <f>SUM($J71:$L71)</f>
        <v>30</v>
      </c>
      <c r="J71" s="440">
        <v>20</v>
      </c>
      <c r="K71" s="441"/>
      <c r="L71" s="441">
        <v>10</v>
      </c>
      <c r="M71" s="442">
        <f>$H71-$I71</f>
        <v>30</v>
      </c>
      <c r="N71" s="432"/>
      <c r="O71" s="433"/>
      <c r="P71" s="436"/>
      <c r="Q71" s="435"/>
      <c r="R71" s="395"/>
      <c r="S71" s="436">
        <v>3</v>
      </c>
      <c r="T71" s="435"/>
      <c r="U71" s="433"/>
      <c r="V71" s="434"/>
      <c r="W71" s="432"/>
      <c r="X71" s="433"/>
      <c r="Y71" s="532"/>
      <c r="Z71" s="358"/>
      <c r="AA71" s="358"/>
      <c r="AB71" s="358"/>
      <c r="AC71" s="358"/>
      <c r="AE71" s="358">
        <f t="shared" si="5"/>
      </c>
      <c r="AF71" s="358">
        <f t="shared" si="5"/>
      </c>
      <c r="AG71" s="358">
        <f t="shared" si="5"/>
      </c>
      <c r="AH71" s="358">
        <f t="shared" si="5"/>
      </c>
      <c r="AI71" s="358">
        <f t="shared" si="5"/>
      </c>
      <c r="AJ71" s="358" t="str">
        <f t="shared" si="2"/>
        <v>так</v>
      </c>
      <c r="AK71" s="358">
        <f t="shared" si="2"/>
      </c>
      <c r="AL71" s="358">
        <f t="shared" si="2"/>
      </c>
      <c r="AM71" s="358">
        <f t="shared" si="2"/>
      </c>
      <c r="AN71" s="358">
        <f t="shared" si="3"/>
      </c>
      <c r="AO71" s="358">
        <f t="shared" si="3"/>
      </c>
      <c r="AP71" s="358">
        <f t="shared" si="3"/>
      </c>
      <c r="AW71" s="358"/>
      <c r="AX71" s="358"/>
      <c r="AY71" s="358"/>
      <c r="AZ71" s="358"/>
      <c r="BA71" s="358"/>
      <c r="BB71" s="358"/>
      <c r="BC71" s="358"/>
      <c r="BD71" s="358"/>
      <c r="BE71" s="358"/>
      <c r="BF71" s="358"/>
      <c r="BG71" s="358"/>
      <c r="BH71" s="358"/>
    </row>
    <row r="72" spans="1:42" s="553" customFormat="1" ht="53.25" customHeight="1" thickBot="1">
      <c r="A72" s="651" t="s">
        <v>262</v>
      </c>
      <c r="B72" s="560" t="s">
        <v>289</v>
      </c>
      <c r="C72" s="561" t="s">
        <v>323</v>
      </c>
      <c r="D72" s="562"/>
      <c r="E72" s="562"/>
      <c r="F72" s="563"/>
      <c r="G72" s="564">
        <v>3</v>
      </c>
      <c r="H72" s="556">
        <f>$G72*30</f>
        <v>90</v>
      </c>
      <c r="I72" s="557">
        <f>SUM($J72:$L72)</f>
        <v>45</v>
      </c>
      <c r="J72" s="565">
        <v>27</v>
      </c>
      <c r="K72" s="566">
        <v>18</v>
      </c>
      <c r="L72" s="566"/>
      <c r="M72" s="558">
        <f>$H72-$I72</f>
        <v>45</v>
      </c>
      <c r="N72" s="567"/>
      <c r="O72" s="568"/>
      <c r="P72" s="569"/>
      <c r="Q72" s="567"/>
      <c r="R72" s="570">
        <v>5</v>
      </c>
      <c r="S72" s="571"/>
      <c r="T72" s="572"/>
      <c r="U72" s="570"/>
      <c r="V72" s="571"/>
      <c r="W72" s="567"/>
      <c r="X72" s="568"/>
      <c r="Y72" s="573"/>
      <c r="Z72" s="522"/>
      <c r="AA72" s="522"/>
      <c r="AB72" s="522"/>
      <c r="AC72" s="522"/>
      <c r="AE72" s="358">
        <f t="shared" si="5"/>
      </c>
      <c r="AF72" s="358">
        <f t="shared" si="5"/>
      </c>
      <c r="AG72" s="358">
        <f t="shared" si="5"/>
      </c>
      <c r="AH72" s="358">
        <f t="shared" si="5"/>
      </c>
      <c r="AI72" s="358" t="str">
        <f t="shared" si="5"/>
        <v>так</v>
      </c>
      <c r="AJ72" s="358">
        <f t="shared" si="2"/>
      </c>
      <c r="AK72" s="358">
        <f t="shared" si="2"/>
      </c>
      <c r="AL72" s="358">
        <f t="shared" si="2"/>
      </c>
      <c r="AM72" s="358">
        <f t="shared" si="2"/>
      </c>
      <c r="AN72" s="358">
        <f t="shared" si="3"/>
      </c>
      <c r="AO72" s="358">
        <f t="shared" si="3"/>
      </c>
      <c r="AP72" s="358">
        <f t="shared" si="3"/>
      </c>
    </row>
    <row r="73" spans="1:42" s="553" customFormat="1" ht="17.25" customHeight="1" thickBot="1">
      <c r="A73" s="855"/>
      <c r="B73" s="856"/>
      <c r="C73" s="857"/>
      <c r="D73" s="858"/>
      <c r="E73" s="858"/>
      <c r="F73" s="859"/>
      <c r="G73" s="860"/>
      <c r="H73" s="861"/>
      <c r="I73" s="831"/>
      <c r="J73" s="862"/>
      <c r="K73" s="863"/>
      <c r="L73" s="863"/>
      <c r="M73" s="864"/>
      <c r="N73" s="865"/>
      <c r="O73" s="866"/>
      <c r="P73" s="867"/>
      <c r="Q73" s="865"/>
      <c r="R73" s="815"/>
      <c r="S73" s="868"/>
      <c r="T73" s="869"/>
      <c r="U73" s="815"/>
      <c r="V73" s="868"/>
      <c r="W73" s="865"/>
      <c r="X73" s="866"/>
      <c r="Y73" s="866"/>
      <c r="Z73" s="870"/>
      <c r="AA73" s="522"/>
      <c r="AB73" s="522"/>
      <c r="AC73" s="522"/>
      <c r="AE73" s="358">
        <f t="shared" si="5"/>
      </c>
      <c r="AF73" s="358">
        <f t="shared" si="5"/>
      </c>
      <c r="AG73" s="358">
        <f t="shared" si="5"/>
      </c>
      <c r="AH73" s="358">
        <f t="shared" si="5"/>
      </c>
      <c r="AI73" s="358">
        <f t="shared" si="5"/>
      </c>
      <c r="AJ73" s="358">
        <f t="shared" si="2"/>
      </c>
      <c r="AK73" s="358">
        <f t="shared" si="2"/>
      </c>
      <c r="AL73" s="358">
        <f t="shared" si="2"/>
      </c>
      <c r="AM73" s="358">
        <f t="shared" si="2"/>
      </c>
      <c r="AN73" s="358">
        <f t="shared" si="3"/>
      </c>
      <c r="AO73" s="358">
        <f t="shared" si="3"/>
      </c>
      <c r="AP73" s="358">
        <f t="shared" si="3"/>
      </c>
    </row>
    <row r="74" spans="1:48" s="17" customFormat="1" ht="32.25" customHeight="1" thickBot="1">
      <c r="A74" s="641" t="s">
        <v>190</v>
      </c>
      <c r="B74" s="648" t="s">
        <v>85</v>
      </c>
      <c r="C74" s="642"/>
      <c r="D74" s="635" t="s">
        <v>326</v>
      </c>
      <c r="E74" s="635"/>
      <c r="F74" s="643"/>
      <c r="G74" s="943">
        <v>2</v>
      </c>
      <c r="H74" s="556">
        <f>$G74*30</f>
        <v>60</v>
      </c>
      <c r="I74" s="557">
        <f>SUM($J74:$L74)</f>
        <v>27</v>
      </c>
      <c r="J74" s="636">
        <v>18</v>
      </c>
      <c r="K74" s="637">
        <v>9</v>
      </c>
      <c r="L74" s="637"/>
      <c r="M74" s="644">
        <f>H74-I74</f>
        <v>33</v>
      </c>
      <c r="N74" s="645"/>
      <c r="O74" s="638"/>
      <c r="P74" s="640"/>
      <c r="Q74" s="645"/>
      <c r="R74" s="638"/>
      <c r="S74" s="640"/>
      <c r="T74" s="646"/>
      <c r="U74" s="639"/>
      <c r="V74" s="647">
        <v>3</v>
      </c>
      <c r="W74" s="645"/>
      <c r="X74" s="638"/>
      <c r="Y74" s="640"/>
      <c r="Z74" s="537"/>
      <c r="AA74" s="358"/>
      <c r="AB74" s="358"/>
      <c r="AC74" s="358"/>
      <c r="AE74" s="358">
        <f t="shared" si="5"/>
      </c>
      <c r="AF74" s="358">
        <f t="shared" si="5"/>
      </c>
      <c r="AG74" s="358">
        <f t="shared" si="5"/>
      </c>
      <c r="AH74" s="358">
        <f t="shared" si="5"/>
      </c>
      <c r="AI74" s="358">
        <f t="shared" si="5"/>
      </c>
      <c r="AJ74" s="358">
        <f t="shared" si="2"/>
      </c>
      <c r="AK74" s="358">
        <f t="shared" si="2"/>
      </c>
      <c r="AL74" s="358">
        <f t="shared" si="2"/>
      </c>
      <c r="AM74" s="358" t="str">
        <f t="shared" si="2"/>
        <v>так</v>
      </c>
      <c r="AN74" s="358">
        <f t="shared" si="3"/>
      </c>
      <c r="AO74" s="358">
        <f t="shared" si="3"/>
      </c>
      <c r="AP74" s="358">
        <f t="shared" si="3"/>
      </c>
      <c r="AS74" s="358" t="s">
        <v>34</v>
      </c>
      <c r="AT74" s="358" t="s">
        <v>35</v>
      </c>
      <c r="AU74" s="358" t="s">
        <v>36</v>
      </c>
      <c r="AV74" s="358" t="s">
        <v>37</v>
      </c>
    </row>
    <row r="75" spans="1:48" s="17" customFormat="1" ht="32.25" customHeight="1" thickBot="1">
      <c r="A75" s="652" t="s">
        <v>355</v>
      </c>
      <c r="B75" s="653" t="s">
        <v>287</v>
      </c>
      <c r="C75" s="654"/>
      <c r="D75" s="668" t="s">
        <v>324</v>
      </c>
      <c r="E75" s="655"/>
      <c r="F75" s="656"/>
      <c r="G75" s="657">
        <v>2</v>
      </c>
      <c r="H75" s="658">
        <f>$G75*30</f>
        <v>60</v>
      </c>
      <c r="I75" s="659">
        <f>J75+L75</f>
        <v>30</v>
      </c>
      <c r="J75" s="659">
        <v>20</v>
      </c>
      <c r="K75" s="659"/>
      <c r="L75" s="659">
        <v>10</v>
      </c>
      <c r="M75" s="660">
        <f>H75-I75</f>
        <v>30</v>
      </c>
      <c r="N75" s="654"/>
      <c r="O75" s="655"/>
      <c r="P75" s="656"/>
      <c r="Q75" s="654"/>
      <c r="R75" s="655"/>
      <c r="S75" s="661">
        <v>3</v>
      </c>
      <c r="T75" s="662"/>
      <c r="U75" s="663"/>
      <c r="V75" s="664"/>
      <c r="W75" s="665"/>
      <c r="X75" s="666"/>
      <c r="Y75" s="667"/>
      <c r="Z75" s="537"/>
      <c r="AA75" s="358"/>
      <c r="AB75" s="358"/>
      <c r="AC75" s="358"/>
      <c r="AE75" s="358">
        <f aca="true" t="shared" si="20" ref="AE75:AP75">IF(N75&lt;&gt;"","так","")</f>
      </c>
      <c r="AF75" s="358">
        <f t="shared" si="20"/>
      </c>
      <c r="AG75" s="358">
        <f t="shared" si="20"/>
      </c>
      <c r="AH75" s="358">
        <f t="shared" si="20"/>
      </c>
      <c r="AI75" s="358">
        <f t="shared" si="20"/>
      </c>
      <c r="AJ75" s="358" t="str">
        <f t="shared" si="20"/>
        <v>так</v>
      </c>
      <c r="AK75" s="358">
        <f t="shared" si="20"/>
      </c>
      <c r="AL75" s="358">
        <f t="shared" si="20"/>
      </c>
      <c r="AM75" s="358">
        <f t="shared" si="20"/>
      </c>
      <c r="AN75" s="358">
        <f t="shared" si="20"/>
      </c>
      <c r="AO75" s="358">
        <f t="shared" si="20"/>
      </c>
      <c r="AP75" s="358">
        <f t="shared" si="20"/>
      </c>
      <c r="AS75" s="883">
        <f>AE76+AF76+AG76</f>
        <v>50</v>
      </c>
      <c r="AT75" s="883">
        <f>AH76+AI76+AJ76</f>
        <v>46.5</v>
      </c>
      <c r="AU75" s="883">
        <f>AK76+AL76+AM76</f>
        <v>21</v>
      </c>
      <c r="AV75" s="883">
        <f>AN76+AO76+AP76</f>
        <v>8.5</v>
      </c>
    </row>
    <row r="76" spans="1:43" s="553" customFormat="1" ht="30" customHeight="1" thickBot="1">
      <c r="A76" s="1770" t="s">
        <v>90</v>
      </c>
      <c r="B76" s="1974"/>
      <c r="C76" s="819"/>
      <c r="D76" s="819"/>
      <c r="E76" s="819"/>
      <c r="F76" s="820"/>
      <c r="G76" s="821">
        <f aca="true" t="shared" si="21" ref="G76:M76">G11+G17+G18+G19+G20+G22+G23+G24+G28+G33+G37+G41+G44+G45+G49+G51+G52+G53+G58+G61+G62+G63+G67+G71+G72+G74+G75</f>
        <v>126</v>
      </c>
      <c r="H76" s="821">
        <f t="shared" si="21"/>
        <v>3780</v>
      </c>
      <c r="I76" s="821">
        <f t="shared" si="21"/>
        <v>2044</v>
      </c>
      <c r="J76" s="821">
        <f t="shared" si="21"/>
        <v>1007</v>
      </c>
      <c r="K76" s="821">
        <f t="shared" si="21"/>
        <v>264</v>
      </c>
      <c r="L76" s="821">
        <f t="shared" si="21"/>
        <v>773</v>
      </c>
      <c r="M76" s="821">
        <f t="shared" si="21"/>
        <v>1736</v>
      </c>
      <c r="N76" s="822">
        <f>SUM(N$11:N$75)</f>
        <v>25</v>
      </c>
      <c r="O76" s="822">
        <f aca="true" t="shared" si="22" ref="O76:Y76">SUM(O$11:O$75)</f>
        <v>23</v>
      </c>
      <c r="P76" s="822">
        <f t="shared" si="22"/>
        <v>23</v>
      </c>
      <c r="Q76" s="822">
        <f t="shared" si="22"/>
        <v>23</v>
      </c>
      <c r="R76" s="822">
        <f t="shared" si="22"/>
        <v>22</v>
      </c>
      <c r="S76" s="822">
        <f t="shared" si="22"/>
        <v>23</v>
      </c>
      <c r="T76" s="822">
        <f t="shared" si="22"/>
        <v>15</v>
      </c>
      <c r="U76" s="822">
        <f t="shared" si="22"/>
        <v>12</v>
      </c>
      <c r="V76" s="822">
        <f t="shared" si="22"/>
        <v>5</v>
      </c>
      <c r="W76" s="822">
        <f t="shared" si="22"/>
        <v>3</v>
      </c>
      <c r="X76" s="822">
        <f t="shared" si="22"/>
        <v>3</v>
      </c>
      <c r="Y76" s="822">
        <f t="shared" si="22"/>
        <v>5</v>
      </c>
      <c r="Z76" s="823"/>
      <c r="AA76" s="823"/>
      <c r="AB76" s="823"/>
      <c r="AC76" s="823"/>
      <c r="AD76" s="553">
        <f>30*G76</f>
        <v>3780</v>
      </c>
      <c r="AE76" s="874">
        <f aca="true" t="shared" si="23" ref="AE76:AP76">SUMIF(AE11:AE75,"=так",$G11:$G75)</f>
        <v>25</v>
      </c>
      <c r="AF76" s="874">
        <f t="shared" si="23"/>
        <v>12.5</v>
      </c>
      <c r="AG76" s="874">
        <f t="shared" si="23"/>
        <v>12.5</v>
      </c>
      <c r="AH76" s="874">
        <f t="shared" si="23"/>
        <v>21.5</v>
      </c>
      <c r="AI76" s="874">
        <f t="shared" si="23"/>
        <v>12</v>
      </c>
      <c r="AJ76" s="874">
        <f t="shared" si="23"/>
        <v>13</v>
      </c>
      <c r="AK76" s="874">
        <f t="shared" si="23"/>
        <v>11.5</v>
      </c>
      <c r="AL76" s="874">
        <f t="shared" si="23"/>
        <v>6.5</v>
      </c>
      <c r="AM76" s="874">
        <f t="shared" si="23"/>
        <v>3</v>
      </c>
      <c r="AN76" s="874">
        <f t="shared" si="23"/>
        <v>2.5</v>
      </c>
      <c r="AO76" s="874">
        <f t="shared" si="23"/>
        <v>2</v>
      </c>
      <c r="AP76" s="874">
        <f t="shared" si="23"/>
        <v>4</v>
      </c>
      <c r="AQ76" s="875">
        <f>SUM(AE76:AP76)</f>
        <v>126</v>
      </c>
    </row>
    <row r="77" spans="1:42" s="17" customFormat="1" ht="15.75">
      <c r="A77" s="235" t="s">
        <v>157</v>
      </c>
      <c r="B77" s="235" t="s">
        <v>42</v>
      </c>
      <c r="C77" s="54"/>
      <c r="D77" s="138"/>
      <c r="E77" s="138"/>
      <c r="F77" s="47"/>
      <c r="G77" s="240"/>
      <c r="H77" s="225"/>
      <c r="I77" s="242">
        <f>SUM(I$78:I$84)</f>
        <v>252</v>
      </c>
      <c r="J77" s="242">
        <f>SUM(J$78:J$84)</f>
        <v>2</v>
      </c>
      <c r="K77" s="242">
        <f>SUM(K$78:K$84)</f>
        <v>0</v>
      </c>
      <c r="L77" s="242">
        <f>SUM(L$78:L$84)</f>
        <v>250</v>
      </c>
      <c r="M77" s="244"/>
      <c r="N77" s="245"/>
      <c r="O77" s="246"/>
      <c r="P77" s="247"/>
      <c r="Q77" s="143"/>
      <c r="R77" s="140"/>
      <c r="S77" s="141"/>
      <c r="T77" s="245"/>
      <c r="U77" s="246"/>
      <c r="V77" s="247"/>
      <c r="W77" s="245"/>
      <c r="X77" s="246"/>
      <c r="Y77" s="750"/>
      <c r="Z77" s="537"/>
      <c r="AA77" s="358"/>
      <c r="AB77" s="358"/>
      <c r="AC77" s="358"/>
      <c r="AE77" s="358"/>
      <c r="AF77" s="358"/>
      <c r="AG77" s="358"/>
      <c r="AH77" s="358"/>
      <c r="AI77" s="358"/>
      <c r="AJ77" s="358"/>
      <c r="AK77" s="358"/>
      <c r="AL77" s="358"/>
      <c r="AM77" s="358"/>
      <c r="AN77" s="358"/>
      <c r="AO77" s="358"/>
      <c r="AP77" s="358"/>
    </row>
    <row r="78" spans="1:42" s="17" customFormat="1" ht="15.75">
      <c r="A78" s="233" t="s">
        <v>158</v>
      </c>
      <c r="B78" s="189" t="s">
        <v>42</v>
      </c>
      <c r="C78" s="44"/>
      <c r="D78" s="146">
        <v>1</v>
      </c>
      <c r="E78" s="144"/>
      <c r="F78" s="40"/>
      <c r="G78" s="241">
        <v>3</v>
      </c>
      <c r="H78" s="184">
        <f aca="true" t="shared" si="24" ref="H78:H83">G78*30</f>
        <v>90</v>
      </c>
      <c r="I78" s="112">
        <f>SUM($J78:$L78)</f>
        <v>60</v>
      </c>
      <c r="J78" s="39">
        <v>2</v>
      </c>
      <c r="K78" s="39"/>
      <c r="L78" s="39">
        <v>58</v>
      </c>
      <c r="M78" s="279">
        <f aca="true" t="shared" si="25" ref="M78:M83">H78-I78</f>
        <v>30</v>
      </c>
      <c r="N78" s="200">
        <v>4</v>
      </c>
      <c r="O78" s="146"/>
      <c r="P78" s="183"/>
      <c r="Q78" s="149"/>
      <c r="R78" s="146"/>
      <c r="S78" s="147"/>
      <c r="T78" s="200"/>
      <c r="U78" s="146"/>
      <c r="V78" s="183"/>
      <c r="W78" s="200"/>
      <c r="X78" s="146"/>
      <c r="Y78" s="751"/>
      <c r="Z78" s="537"/>
      <c r="AA78" s="358"/>
      <c r="AB78" s="358"/>
      <c r="AC78" s="358"/>
      <c r="AE78" s="358" t="str">
        <f aca="true" t="shared" si="26" ref="AE78:AJ83">IF(N78&lt;&gt;"","так","")</f>
        <v>так</v>
      </c>
      <c r="AF78" s="358">
        <f t="shared" si="26"/>
      </c>
      <c r="AG78" s="358">
        <f t="shared" si="26"/>
      </c>
      <c r="AH78" s="358">
        <f t="shared" si="26"/>
      </c>
      <c r="AI78" s="358">
        <f t="shared" si="26"/>
      </c>
      <c r="AJ78" s="358">
        <f t="shared" si="26"/>
      </c>
      <c r="AK78" s="358"/>
      <c r="AL78" s="358"/>
      <c r="AM78" s="358"/>
      <c r="AN78" s="358"/>
      <c r="AO78" s="358"/>
      <c r="AP78" s="358"/>
    </row>
    <row r="79" spans="1:42" s="17" customFormat="1" ht="15.75">
      <c r="A79" s="233" t="s">
        <v>159</v>
      </c>
      <c r="B79" s="189" t="s">
        <v>42</v>
      </c>
      <c r="C79" s="44"/>
      <c r="D79" s="144"/>
      <c r="E79" s="144"/>
      <c r="F79" s="40"/>
      <c r="G79" s="241">
        <v>2</v>
      </c>
      <c r="H79" s="184">
        <f t="shared" si="24"/>
        <v>60</v>
      </c>
      <c r="I79" s="112">
        <v>36</v>
      </c>
      <c r="J79" s="39"/>
      <c r="K79" s="39"/>
      <c r="L79" s="39">
        <v>36</v>
      </c>
      <c r="M79" s="279">
        <f t="shared" si="25"/>
        <v>24</v>
      </c>
      <c r="N79" s="200"/>
      <c r="O79" s="146">
        <v>4</v>
      </c>
      <c r="P79" s="183"/>
      <c r="Q79" s="149"/>
      <c r="R79" s="146"/>
      <c r="S79" s="147"/>
      <c r="T79" s="200"/>
      <c r="U79" s="146"/>
      <c r="V79" s="183"/>
      <c r="W79" s="200"/>
      <c r="X79" s="146"/>
      <c r="Y79" s="751"/>
      <c r="Z79" s="537"/>
      <c r="AA79" s="358"/>
      <c r="AB79" s="358"/>
      <c r="AC79" s="358"/>
      <c r="AE79" s="358">
        <f t="shared" si="26"/>
      </c>
      <c r="AF79" s="358" t="str">
        <f t="shared" si="26"/>
        <v>так</v>
      </c>
      <c r="AG79" s="358">
        <f t="shared" si="26"/>
      </c>
      <c r="AH79" s="358">
        <f t="shared" si="26"/>
      </c>
      <c r="AI79" s="358">
        <f t="shared" si="26"/>
      </c>
      <c r="AJ79" s="358">
        <f t="shared" si="26"/>
      </c>
      <c r="AK79" s="358"/>
      <c r="AL79" s="358"/>
      <c r="AM79" s="358"/>
      <c r="AN79" s="358"/>
      <c r="AO79" s="358"/>
      <c r="AP79" s="358"/>
    </row>
    <row r="80" spans="1:42" s="17" customFormat="1" ht="15.75">
      <c r="A80" s="233" t="s">
        <v>160</v>
      </c>
      <c r="B80" s="189" t="s">
        <v>42</v>
      </c>
      <c r="C80" s="44"/>
      <c r="D80" s="146" t="s">
        <v>329</v>
      </c>
      <c r="E80" s="111"/>
      <c r="F80" s="40"/>
      <c r="G80" s="241">
        <v>2</v>
      </c>
      <c r="H80" s="184">
        <f t="shared" si="24"/>
        <v>60</v>
      </c>
      <c r="I80" s="112">
        <v>36</v>
      </c>
      <c r="J80" s="39"/>
      <c r="K80" s="39"/>
      <c r="L80" s="39">
        <v>36</v>
      </c>
      <c r="M80" s="279">
        <f t="shared" si="25"/>
        <v>24</v>
      </c>
      <c r="N80" s="200"/>
      <c r="O80" s="146"/>
      <c r="P80" s="183">
        <v>4</v>
      </c>
      <c r="Q80" s="149"/>
      <c r="R80" s="146"/>
      <c r="S80" s="147"/>
      <c r="T80" s="200"/>
      <c r="U80" s="146"/>
      <c r="V80" s="183"/>
      <c r="W80" s="200"/>
      <c r="X80" s="146"/>
      <c r="Y80" s="751"/>
      <c r="Z80" s="537"/>
      <c r="AA80" s="358"/>
      <c r="AB80" s="358"/>
      <c r="AC80" s="358"/>
      <c r="AE80" s="358">
        <f t="shared" si="26"/>
      </c>
      <c r="AF80" s="358">
        <f t="shared" si="26"/>
      </c>
      <c r="AG80" s="358" t="str">
        <f t="shared" si="26"/>
        <v>так</v>
      </c>
      <c r="AH80" s="358">
        <f t="shared" si="26"/>
      </c>
      <c r="AI80" s="358">
        <f t="shared" si="26"/>
      </c>
      <c r="AJ80" s="358">
        <f t="shared" si="26"/>
      </c>
      <c r="AK80" s="358"/>
      <c r="AL80" s="358"/>
      <c r="AM80" s="358"/>
      <c r="AN80" s="358"/>
      <c r="AO80" s="358"/>
      <c r="AP80" s="358"/>
    </row>
    <row r="81" spans="1:42" s="17" customFormat="1" ht="15.75">
      <c r="A81" s="233" t="s">
        <v>161</v>
      </c>
      <c r="B81" s="189" t="s">
        <v>42</v>
      </c>
      <c r="C81" s="44"/>
      <c r="D81" s="146">
        <v>3</v>
      </c>
      <c r="E81" s="111"/>
      <c r="F81" s="40"/>
      <c r="G81" s="241">
        <v>3</v>
      </c>
      <c r="H81" s="184">
        <f t="shared" si="24"/>
        <v>90</v>
      </c>
      <c r="I81" s="112">
        <v>60</v>
      </c>
      <c r="J81" s="39">
        <v>0</v>
      </c>
      <c r="K81" s="39"/>
      <c r="L81" s="39">
        <v>60</v>
      </c>
      <c r="M81" s="279">
        <f t="shared" si="25"/>
        <v>30</v>
      </c>
      <c r="N81" s="200"/>
      <c r="O81" s="146"/>
      <c r="P81" s="183"/>
      <c r="Q81" s="149">
        <v>4</v>
      </c>
      <c r="R81" s="62"/>
      <c r="S81" s="147"/>
      <c r="T81" s="200"/>
      <c r="U81" s="146"/>
      <c r="V81" s="183"/>
      <c r="W81" s="200"/>
      <c r="X81" s="146"/>
      <c r="Y81" s="751"/>
      <c r="Z81" s="537"/>
      <c r="AA81" s="358"/>
      <c r="AB81" s="358"/>
      <c r="AC81" s="358"/>
      <c r="AE81" s="358">
        <f t="shared" si="26"/>
      </c>
      <c r="AF81" s="358">
        <f t="shared" si="26"/>
      </c>
      <c r="AG81" s="358">
        <f t="shared" si="26"/>
      </c>
      <c r="AH81" s="358" t="str">
        <f t="shared" si="26"/>
        <v>так</v>
      </c>
      <c r="AI81" s="358">
        <f t="shared" si="26"/>
      </c>
      <c r="AJ81" s="358">
        <f t="shared" si="26"/>
      </c>
      <c r="AK81" s="358"/>
      <c r="AL81" s="358"/>
      <c r="AM81" s="358"/>
      <c r="AN81" s="358"/>
      <c r="AO81" s="358"/>
      <c r="AP81" s="358"/>
    </row>
    <row r="82" spans="1:48" s="17" customFormat="1" ht="15.75">
      <c r="A82" s="233" t="s">
        <v>162</v>
      </c>
      <c r="B82" s="189" t="s">
        <v>42</v>
      </c>
      <c r="C82" s="44"/>
      <c r="D82" s="111"/>
      <c r="E82" s="111"/>
      <c r="F82" s="40"/>
      <c r="G82" s="241">
        <v>1.5</v>
      </c>
      <c r="H82" s="184">
        <f t="shared" si="24"/>
        <v>45</v>
      </c>
      <c r="I82" s="112">
        <v>30</v>
      </c>
      <c r="J82" s="39"/>
      <c r="K82" s="39"/>
      <c r="L82" s="39">
        <v>30</v>
      </c>
      <c r="M82" s="279">
        <f t="shared" si="25"/>
        <v>15</v>
      </c>
      <c r="N82" s="200"/>
      <c r="O82" s="146"/>
      <c r="P82" s="183"/>
      <c r="Q82" s="243"/>
      <c r="R82" s="64">
        <v>4</v>
      </c>
      <c r="S82" s="243"/>
      <c r="T82" s="200"/>
      <c r="U82" s="146"/>
      <c r="V82" s="183"/>
      <c r="W82" s="200"/>
      <c r="X82" s="146"/>
      <c r="Y82" s="751"/>
      <c r="Z82" s="537"/>
      <c r="AA82" s="358"/>
      <c r="AB82" s="358"/>
      <c r="AC82" s="358"/>
      <c r="AE82" s="358">
        <f t="shared" si="26"/>
      </c>
      <c r="AF82" s="358">
        <f t="shared" si="26"/>
      </c>
      <c r="AG82" s="358">
        <f t="shared" si="26"/>
      </c>
      <c r="AH82" s="358">
        <f t="shared" si="26"/>
      </c>
      <c r="AI82" s="358" t="str">
        <f t="shared" si="26"/>
        <v>так</v>
      </c>
      <c r="AJ82" s="358">
        <f t="shared" si="26"/>
      </c>
      <c r="AK82" s="358"/>
      <c r="AL82" s="358"/>
      <c r="AM82" s="358"/>
      <c r="AN82" s="358"/>
      <c r="AO82" s="358"/>
      <c r="AP82" s="358"/>
      <c r="AS82" s="358" t="s">
        <v>34</v>
      </c>
      <c r="AT82" s="358" t="s">
        <v>35</v>
      </c>
      <c r="AU82" s="358" t="s">
        <v>36</v>
      </c>
      <c r="AV82" s="358" t="s">
        <v>37</v>
      </c>
    </row>
    <row r="83" spans="1:48" s="17" customFormat="1" ht="15.75">
      <c r="A83" s="233" t="s">
        <v>163</v>
      </c>
      <c r="B83" s="189" t="s">
        <v>42</v>
      </c>
      <c r="C83" s="44"/>
      <c r="D83" s="146" t="s">
        <v>330</v>
      </c>
      <c r="E83" s="111"/>
      <c r="F83" s="40"/>
      <c r="G83" s="241">
        <v>1.5</v>
      </c>
      <c r="H83" s="184">
        <f t="shared" si="24"/>
        <v>45</v>
      </c>
      <c r="I83" s="112">
        <v>30</v>
      </c>
      <c r="J83" s="39"/>
      <c r="K83" s="39"/>
      <c r="L83" s="39">
        <v>30</v>
      </c>
      <c r="M83" s="279">
        <f t="shared" si="25"/>
        <v>15</v>
      </c>
      <c r="N83" s="200"/>
      <c r="O83" s="146"/>
      <c r="P83" s="183"/>
      <c r="Q83" s="243"/>
      <c r="R83" s="64"/>
      <c r="S83" s="243">
        <v>4</v>
      </c>
      <c r="T83" s="200"/>
      <c r="U83" s="146"/>
      <c r="V83" s="183"/>
      <c r="W83" s="200"/>
      <c r="X83" s="146"/>
      <c r="Y83" s="751"/>
      <c r="Z83" s="537"/>
      <c r="AA83" s="358"/>
      <c r="AB83" s="358"/>
      <c r="AC83" s="358"/>
      <c r="AE83" s="358">
        <f t="shared" si="26"/>
      </c>
      <c r="AF83" s="358">
        <f t="shared" si="26"/>
      </c>
      <c r="AG83" s="358">
        <f t="shared" si="26"/>
      </c>
      <c r="AH83" s="358">
        <f t="shared" si="26"/>
      </c>
      <c r="AI83" s="358">
        <f t="shared" si="26"/>
      </c>
      <c r="AJ83" s="358" t="str">
        <f t="shared" si="26"/>
        <v>так</v>
      </c>
      <c r="AK83" s="358"/>
      <c r="AL83" s="358"/>
      <c r="AM83" s="358"/>
      <c r="AN83" s="358"/>
      <c r="AO83" s="358"/>
      <c r="AP83" s="358"/>
      <c r="AS83" s="883">
        <f>AE84+AF84+AG84</f>
        <v>7</v>
      </c>
      <c r="AT83" s="883">
        <f>AH84+AI84+AJ84</f>
        <v>6</v>
      </c>
      <c r="AU83" s="883">
        <f>AK84+AL84+AM84</f>
        <v>0</v>
      </c>
      <c r="AV83" s="883">
        <f>AN84+AO84+AP84</f>
        <v>0</v>
      </c>
    </row>
    <row r="84" spans="1:42" s="17" customFormat="1" ht="67.5" customHeight="1" thickBot="1">
      <c r="A84" s="234" t="s">
        <v>164</v>
      </c>
      <c r="B84" s="729" t="s">
        <v>42</v>
      </c>
      <c r="C84" s="576"/>
      <c r="D84" s="730" t="s">
        <v>331</v>
      </c>
      <c r="E84" s="730"/>
      <c r="F84" s="731"/>
      <c r="G84" s="732"/>
      <c r="H84" s="228"/>
      <c r="I84" s="256">
        <f>SUM($J84:$L84)</f>
        <v>0</v>
      </c>
      <c r="J84" s="33"/>
      <c r="K84" s="33"/>
      <c r="L84" s="33"/>
      <c r="M84" s="119"/>
      <c r="N84" s="733"/>
      <c r="O84" s="734"/>
      <c r="P84" s="735"/>
      <c r="Q84" s="733"/>
      <c r="R84" s="734"/>
      <c r="S84" s="746"/>
      <c r="T84" s="747" t="s">
        <v>43</v>
      </c>
      <c r="U84" s="748" t="s">
        <v>43</v>
      </c>
      <c r="V84" s="749" t="s">
        <v>43</v>
      </c>
      <c r="W84" s="747" t="s">
        <v>43</v>
      </c>
      <c r="X84" s="748" t="s">
        <v>43</v>
      </c>
      <c r="Y84" s="752"/>
      <c r="Z84" s="537"/>
      <c r="AA84" s="358"/>
      <c r="AB84" s="358"/>
      <c r="AC84" s="358"/>
      <c r="AE84" s="883">
        <f aca="true" t="shared" si="27" ref="AE84:AJ84">SUMIF(AE77:AE83,"=так",$G77:$G83)</f>
        <v>3</v>
      </c>
      <c r="AF84" s="883">
        <f t="shared" si="27"/>
        <v>2</v>
      </c>
      <c r="AG84" s="883">
        <f t="shared" si="27"/>
        <v>2</v>
      </c>
      <c r="AH84" s="883">
        <f t="shared" si="27"/>
        <v>3</v>
      </c>
      <c r="AI84" s="883">
        <f t="shared" si="27"/>
        <v>1.5</v>
      </c>
      <c r="AJ84" s="883">
        <f t="shared" si="27"/>
        <v>1.5</v>
      </c>
      <c r="AK84" s="358"/>
      <c r="AL84" s="358"/>
      <c r="AM84" s="358"/>
      <c r="AN84" s="358"/>
      <c r="AO84" s="358"/>
      <c r="AP84" s="358"/>
    </row>
    <row r="85" spans="1:42" s="17" customFormat="1" ht="16.5" customHeight="1" thickBot="1">
      <c r="A85" s="1752" t="s">
        <v>90</v>
      </c>
      <c r="B85" s="1753"/>
      <c r="C85" s="1753"/>
      <c r="D85" s="1753"/>
      <c r="E85" s="1753"/>
      <c r="F85" s="1804"/>
      <c r="G85" s="739">
        <f>SUM(G78:G84)</f>
        <v>13</v>
      </c>
      <c r="H85" s="740">
        <f>G85*30</f>
        <v>390</v>
      </c>
      <c r="I85" s="741">
        <f>I$77</f>
        <v>252</v>
      </c>
      <c r="J85" s="741">
        <f>J$77</f>
        <v>2</v>
      </c>
      <c r="K85" s="741">
        <f>K$77</f>
        <v>0</v>
      </c>
      <c r="L85" s="741">
        <f>L$77</f>
        <v>250</v>
      </c>
      <c r="M85" s="742">
        <f>SUM(M78:M84)</f>
        <v>138</v>
      </c>
      <c r="N85" s="743">
        <f>SUM(N$77:N$84)</f>
        <v>4</v>
      </c>
      <c r="O85" s="743">
        <f>SUM(O$77:O$84)</f>
        <v>4</v>
      </c>
      <c r="P85" s="248">
        <f>SUM(P$77:P$84)</f>
        <v>4</v>
      </c>
      <c r="Q85" s="744">
        <v>4</v>
      </c>
      <c r="R85" s="741">
        <v>4</v>
      </c>
      <c r="S85" s="741">
        <v>4</v>
      </c>
      <c r="T85" s="742">
        <f aca="true" t="shared" si="28" ref="T85:Y85">T77</f>
        <v>0</v>
      </c>
      <c r="U85" s="742">
        <f t="shared" si="28"/>
        <v>0</v>
      </c>
      <c r="V85" s="742">
        <f t="shared" si="28"/>
        <v>0</v>
      </c>
      <c r="W85" s="742">
        <f t="shared" si="28"/>
        <v>0</v>
      </c>
      <c r="X85" s="742">
        <f t="shared" si="28"/>
        <v>0</v>
      </c>
      <c r="Y85" s="745">
        <f t="shared" si="28"/>
        <v>0</v>
      </c>
      <c r="Z85" s="537"/>
      <c r="AA85" s="358"/>
      <c r="AB85" s="358"/>
      <c r="AC85" s="358"/>
      <c r="AE85" s="358"/>
      <c r="AF85" s="358"/>
      <c r="AG85" s="358"/>
      <c r="AH85" s="358"/>
      <c r="AI85" s="358"/>
      <c r="AJ85" s="358"/>
      <c r="AK85" s="358"/>
      <c r="AL85" s="358"/>
      <c r="AM85" s="358"/>
      <c r="AN85" s="358"/>
      <c r="AO85" s="358"/>
      <c r="AP85" s="358"/>
    </row>
    <row r="86" spans="1:42" s="17" customFormat="1" ht="20.25" customHeight="1" thickBot="1">
      <c r="A86" s="1768" t="s">
        <v>89</v>
      </c>
      <c r="B86" s="1754"/>
      <c r="C86" s="1754"/>
      <c r="D86" s="1754"/>
      <c r="E86" s="1754"/>
      <c r="F86" s="1788"/>
      <c r="G86" s="736">
        <f>G$76+G$85</f>
        <v>139</v>
      </c>
      <c r="H86" s="737">
        <f aca="true" t="shared" si="29" ref="H86:Y86">H$76+H$85</f>
        <v>4170</v>
      </c>
      <c r="I86" s="737">
        <f t="shared" si="29"/>
        <v>2296</v>
      </c>
      <c r="J86" s="737">
        <f t="shared" si="29"/>
        <v>1009</v>
      </c>
      <c r="K86" s="737">
        <f t="shared" si="29"/>
        <v>264</v>
      </c>
      <c r="L86" s="737">
        <f t="shared" si="29"/>
        <v>1023</v>
      </c>
      <c r="M86" s="737">
        <f t="shared" si="29"/>
        <v>1874</v>
      </c>
      <c r="N86" s="736">
        <f t="shared" si="29"/>
        <v>29</v>
      </c>
      <c r="O86" s="736">
        <f t="shared" si="29"/>
        <v>27</v>
      </c>
      <c r="P86" s="736">
        <f t="shared" si="29"/>
        <v>27</v>
      </c>
      <c r="Q86" s="736">
        <f t="shared" si="29"/>
        <v>27</v>
      </c>
      <c r="R86" s="736">
        <f t="shared" si="29"/>
        <v>26</v>
      </c>
      <c r="S86" s="736">
        <f t="shared" si="29"/>
        <v>27</v>
      </c>
      <c r="T86" s="736">
        <f t="shared" si="29"/>
        <v>15</v>
      </c>
      <c r="U86" s="736">
        <f t="shared" si="29"/>
        <v>12</v>
      </c>
      <c r="V86" s="736">
        <f t="shared" si="29"/>
        <v>5</v>
      </c>
      <c r="W86" s="736">
        <f t="shared" si="29"/>
        <v>3</v>
      </c>
      <c r="X86" s="736">
        <f t="shared" si="29"/>
        <v>3</v>
      </c>
      <c r="Y86" s="738">
        <f t="shared" si="29"/>
        <v>5</v>
      </c>
      <c r="Z86" s="358"/>
      <c r="AA86" s="358"/>
      <c r="AB86" s="358"/>
      <c r="AC86" s="358"/>
      <c r="AE86" s="358"/>
      <c r="AF86" s="358"/>
      <c r="AG86" s="358"/>
      <c r="AH86" s="358"/>
      <c r="AI86" s="358"/>
      <c r="AJ86" s="358"/>
      <c r="AK86" s="358"/>
      <c r="AL86" s="358"/>
      <c r="AM86" s="358"/>
      <c r="AN86" s="358"/>
      <c r="AO86" s="358"/>
      <c r="AP86" s="358"/>
    </row>
    <row r="87" spans="1:42" s="17" customFormat="1" ht="18.75" customHeight="1">
      <c r="A87" s="1968" t="s">
        <v>286</v>
      </c>
      <c r="B87" s="1969"/>
      <c r="C87" s="1969"/>
      <c r="D87" s="1969"/>
      <c r="E87" s="1969"/>
      <c r="F87" s="1970"/>
      <c r="G87" s="602"/>
      <c r="H87" s="602"/>
      <c r="I87" s="602"/>
      <c r="J87" s="602"/>
      <c r="K87" s="602"/>
      <c r="L87" s="602"/>
      <c r="M87" s="602"/>
      <c r="N87" s="602"/>
      <c r="O87" s="602"/>
      <c r="P87" s="603"/>
      <c r="Q87" s="602"/>
      <c r="R87" s="602"/>
      <c r="S87" s="602"/>
      <c r="T87" s="602"/>
      <c r="U87" s="602"/>
      <c r="V87" s="602"/>
      <c r="W87" s="602"/>
      <c r="X87" s="602"/>
      <c r="Y87" s="602"/>
      <c r="Z87" s="358"/>
      <c r="AA87" s="358"/>
      <c r="AB87" s="358"/>
      <c r="AC87" s="358"/>
      <c r="AE87" s="358"/>
      <c r="AF87" s="358"/>
      <c r="AG87" s="358"/>
      <c r="AH87" s="358"/>
      <c r="AI87" s="358"/>
      <c r="AJ87" s="358"/>
      <c r="AK87" s="358"/>
      <c r="AL87" s="358"/>
      <c r="AM87" s="358"/>
      <c r="AN87" s="358"/>
      <c r="AO87" s="358"/>
      <c r="AP87" s="358"/>
    </row>
    <row r="88" spans="1:42" s="17" customFormat="1" ht="24.75" customHeight="1" thickBot="1">
      <c r="A88" s="1971"/>
      <c r="B88" s="1972"/>
      <c r="C88" s="1972"/>
      <c r="D88" s="1972"/>
      <c r="E88" s="1972"/>
      <c r="F88" s="1973"/>
      <c r="G88" s="603"/>
      <c r="H88" s="944"/>
      <c r="I88" s="944"/>
      <c r="J88" s="603"/>
      <c r="K88" s="603"/>
      <c r="L88" s="603"/>
      <c r="M88" s="603"/>
      <c r="N88" s="603"/>
      <c r="O88" s="603"/>
      <c r="P88" s="603"/>
      <c r="Q88" s="603"/>
      <c r="R88" s="603"/>
      <c r="S88" s="603"/>
      <c r="T88" s="603"/>
      <c r="U88" s="603"/>
      <c r="V88" s="603"/>
      <c r="W88" s="603"/>
      <c r="X88" s="603"/>
      <c r="Y88" s="603"/>
      <c r="Z88" s="358"/>
      <c r="AA88" s="358"/>
      <c r="AB88" s="358"/>
      <c r="AC88" s="358"/>
      <c r="AE88" s="358"/>
      <c r="AF88" s="358"/>
      <c r="AG88" s="358"/>
      <c r="AH88" s="358"/>
      <c r="AI88" s="358"/>
      <c r="AJ88" s="358"/>
      <c r="AK88" s="358"/>
      <c r="AL88" s="358"/>
      <c r="AM88" s="358"/>
      <c r="AN88" s="358"/>
      <c r="AO88" s="358"/>
      <c r="AP88" s="358"/>
    </row>
    <row r="89" spans="1:42" s="17" customFormat="1" ht="24.75" customHeight="1" thickBot="1">
      <c r="A89" s="876"/>
      <c r="B89" s="876"/>
      <c r="C89" s="876"/>
      <c r="D89" s="876"/>
      <c r="E89" s="876"/>
      <c r="F89" s="876"/>
      <c r="G89" s="603"/>
      <c r="H89" s="603"/>
      <c r="I89" s="603"/>
      <c r="J89" s="603"/>
      <c r="K89" s="603"/>
      <c r="L89" s="603"/>
      <c r="M89" s="603"/>
      <c r="N89" s="603"/>
      <c r="O89" s="603"/>
      <c r="P89" s="603"/>
      <c r="Q89" s="603"/>
      <c r="R89" s="603"/>
      <c r="S89" s="603"/>
      <c r="T89" s="603"/>
      <c r="U89" s="603"/>
      <c r="V89" s="603"/>
      <c r="W89" s="603"/>
      <c r="X89" s="603"/>
      <c r="Y89" s="603"/>
      <c r="Z89" s="358"/>
      <c r="AA89" s="358"/>
      <c r="AB89" s="358"/>
      <c r="AC89" s="358"/>
      <c r="AE89" s="358"/>
      <c r="AF89" s="358"/>
      <c r="AG89" s="358"/>
      <c r="AH89" s="358"/>
      <c r="AI89" s="358"/>
      <c r="AJ89" s="358"/>
      <c r="AK89" s="358"/>
      <c r="AL89" s="358"/>
      <c r="AM89" s="358"/>
      <c r="AN89" s="358"/>
      <c r="AO89" s="358"/>
      <c r="AP89" s="358"/>
    </row>
    <row r="90" spans="1:42" s="17" customFormat="1" ht="23.25" customHeight="1">
      <c r="A90" s="1851" t="s">
        <v>388</v>
      </c>
      <c r="B90" s="1746"/>
      <c r="C90" s="1746"/>
      <c r="D90" s="1746"/>
      <c r="E90" s="1746"/>
      <c r="F90" s="1746"/>
      <c r="G90" s="1746"/>
      <c r="H90" s="1746"/>
      <c r="I90" s="1746"/>
      <c r="J90" s="1746"/>
      <c r="K90" s="1746"/>
      <c r="L90" s="1746"/>
      <c r="M90" s="1746"/>
      <c r="N90" s="1746"/>
      <c r="O90" s="1746"/>
      <c r="P90" s="1746"/>
      <c r="Q90" s="1746"/>
      <c r="R90" s="1746"/>
      <c r="S90" s="1746"/>
      <c r="T90" s="1746"/>
      <c r="U90" s="1746"/>
      <c r="V90" s="1746"/>
      <c r="W90" s="1746"/>
      <c r="X90" s="1746"/>
      <c r="Y90" s="1853"/>
      <c r="Z90" s="358"/>
      <c r="AA90" s="358"/>
      <c r="AB90" s="358"/>
      <c r="AC90" s="358"/>
      <c r="AE90" s="358"/>
      <c r="AF90" s="358"/>
      <c r="AG90" s="358"/>
      <c r="AH90" s="358"/>
      <c r="AI90" s="358"/>
      <c r="AJ90" s="358"/>
      <c r="AK90" s="358"/>
      <c r="AL90" s="358"/>
      <c r="AM90" s="358"/>
      <c r="AN90" s="358"/>
      <c r="AO90" s="358"/>
      <c r="AP90" s="358"/>
    </row>
    <row r="91" spans="1:60" s="17" customFormat="1" ht="23.25" customHeight="1">
      <c r="A91" s="485">
        <v>1</v>
      </c>
      <c r="B91" s="794" t="s">
        <v>371</v>
      </c>
      <c r="C91" s="1012"/>
      <c r="D91" s="1012"/>
      <c r="E91" s="1012"/>
      <c r="F91" s="1012"/>
      <c r="G91" s="1015">
        <v>1.5</v>
      </c>
      <c r="H91" s="1013">
        <f>G91*30</f>
        <v>45</v>
      </c>
      <c r="I91" s="1014">
        <f>J91+K91+L91</f>
        <v>18</v>
      </c>
      <c r="J91" s="1015">
        <v>9</v>
      </c>
      <c r="K91" s="1012"/>
      <c r="L91" s="1015">
        <v>9</v>
      </c>
      <c r="M91" s="1012"/>
      <c r="N91" s="1012"/>
      <c r="O91" s="1015">
        <v>2</v>
      </c>
      <c r="P91" s="1012"/>
      <c r="Q91" s="1012"/>
      <c r="R91" s="1012"/>
      <c r="S91" s="1012"/>
      <c r="T91" s="1012"/>
      <c r="U91" s="1012"/>
      <c r="V91" s="1012"/>
      <c r="W91" s="1012"/>
      <c r="X91" s="1012"/>
      <c r="Y91" s="1012"/>
      <c r="Z91" s="537"/>
      <c r="AA91" s="358"/>
      <c r="AB91" s="358"/>
      <c r="AC91" s="358"/>
      <c r="AE91" s="358">
        <f aca="true" t="shared" si="30" ref="AE91:AP91">IF(N91&lt;&gt;"","так","")</f>
      </c>
      <c r="AF91" s="358" t="str">
        <f t="shared" si="30"/>
        <v>так</v>
      </c>
      <c r="AG91" s="358">
        <f t="shared" si="30"/>
      </c>
      <c r="AH91" s="358">
        <f t="shared" si="30"/>
      </c>
      <c r="AI91" s="358">
        <f t="shared" si="30"/>
      </c>
      <c r="AJ91" s="358">
        <f t="shared" si="30"/>
      </c>
      <c r="AK91" s="358">
        <f t="shared" si="30"/>
      </c>
      <c r="AL91" s="358">
        <f t="shared" si="30"/>
      </c>
      <c r="AM91" s="358">
        <f t="shared" si="30"/>
      </c>
      <c r="AN91" s="358">
        <f t="shared" si="30"/>
      </c>
      <c r="AO91" s="358">
        <f t="shared" si="30"/>
      </c>
      <c r="AP91" s="358">
        <f t="shared" si="30"/>
      </c>
      <c r="AW91" s="873">
        <v>1</v>
      </c>
      <c r="AX91" s="873" t="s">
        <v>322</v>
      </c>
      <c r="AY91" s="873" t="s">
        <v>321</v>
      </c>
      <c r="AZ91" s="873">
        <v>3</v>
      </c>
      <c r="BA91" s="873" t="s">
        <v>323</v>
      </c>
      <c r="BB91" s="873" t="s">
        <v>324</v>
      </c>
      <c r="BC91" s="873">
        <v>5</v>
      </c>
      <c r="BD91" s="873" t="s">
        <v>325</v>
      </c>
      <c r="BE91" s="873" t="s">
        <v>326</v>
      </c>
      <c r="BF91" s="873">
        <v>7</v>
      </c>
      <c r="BG91" s="873" t="s">
        <v>327</v>
      </c>
      <c r="BH91" s="873" t="s">
        <v>328</v>
      </c>
    </row>
    <row r="92" spans="1:60" s="17" customFormat="1" ht="23.25" customHeight="1">
      <c r="A92" s="485"/>
      <c r="B92" s="794"/>
      <c r="C92" s="1012"/>
      <c r="D92" s="1012"/>
      <c r="E92" s="1012"/>
      <c r="F92" s="1012"/>
      <c r="G92" s="1015"/>
      <c r="H92" s="1013"/>
      <c r="I92" s="1014"/>
      <c r="J92" s="1015"/>
      <c r="K92" s="1012"/>
      <c r="L92" s="1015"/>
      <c r="M92" s="1012"/>
      <c r="N92" s="1012"/>
      <c r="O92" s="1015"/>
      <c r="P92" s="1012"/>
      <c r="Q92" s="1012"/>
      <c r="R92" s="1012"/>
      <c r="S92" s="1012"/>
      <c r="T92" s="1012"/>
      <c r="U92" s="1012"/>
      <c r="V92" s="1012"/>
      <c r="W92" s="1012"/>
      <c r="X92" s="1012"/>
      <c r="Y92" s="1012"/>
      <c r="Z92" s="537"/>
      <c r="AA92" s="358"/>
      <c r="AB92" s="358"/>
      <c r="AC92" s="358"/>
      <c r="AE92" s="358"/>
      <c r="AF92" s="358"/>
      <c r="AG92" s="358"/>
      <c r="AH92" s="358"/>
      <c r="AI92" s="358"/>
      <c r="AJ92" s="358"/>
      <c r="AK92" s="358"/>
      <c r="AL92" s="358"/>
      <c r="AM92" s="358"/>
      <c r="AN92" s="358"/>
      <c r="AO92" s="358"/>
      <c r="AP92" s="358"/>
      <c r="AW92" s="873"/>
      <c r="AX92" s="873"/>
      <c r="AY92" s="873"/>
      <c r="AZ92" s="873"/>
      <c r="BA92" s="873"/>
      <c r="BB92" s="873"/>
      <c r="BC92" s="873"/>
      <c r="BD92" s="873"/>
      <c r="BE92" s="873"/>
      <c r="BF92" s="873"/>
      <c r="BG92" s="873"/>
      <c r="BH92" s="873"/>
    </row>
    <row r="93" spans="1:60" s="17" customFormat="1" ht="23.25" customHeight="1">
      <c r="A93" s="485"/>
      <c r="B93" s="794"/>
      <c r="C93" s="1012"/>
      <c r="D93" s="1012"/>
      <c r="E93" s="1012"/>
      <c r="F93" s="1012"/>
      <c r="G93" s="1015"/>
      <c r="H93" s="1013"/>
      <c r="I93" s="1014"/>
      <c r="J93" s="1015"/>
      <c r="K93" s="1012"/>
      <c r="L93" s="1015"/>
      <c r="M93" s="1012"/>
      <c r="N93" s="1012"/>
      <c r="O93" s="1015"/>
      <c r="P93" s="1012"/>
      <c r="Q93" s="1012"/>
      <c r="R93" s="1012"/>
      <c r="S93" s="1012"/>
      <c r="T93" s="1012"/>
      <c r="U93" s="1012"/>
      <c r="V93" s="1012"/>
      <c r="W93" s="1012"/>
      <c r="X93" s="1012"/>
      <c r="Y93" s="1012"/>
      <c r="Z93" s="537"/>
      <c r="AA93" s="358"/>
      <c r="AB93" s="358"/>
      <c r="AC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8"/>
      <c r="AP93" s="358"/>
      <c r="AW93" s="873"/>
      <c r="AX93" s="873"/>
      <c r="AY93" s="873"/>
      <c r="AZ93" s="873"/>
      <c r="BA93" s="873"/>
      <c r="BB93" s="873"/>
      <c r="BC93" s="873"/>
      <c r="BD93" s="873"/>
      <c r="BE93" s="873"/>
      <c r="BF93" s="873"/>
      <c r="BG93" s="873"/>
      <c r="BH93" s="873"/>
    </row>
    <row r="94" spans="1:60" s="17" customFormat="1" ht="23.25" customHeight="1">
      <c r="A94" s="485"/>
      <c r="B94" s="794"/>
      <c r="C94" s="1012"/>
      <c r="D94" s="1012"/>
      <c r="E94" s="1012"/>
      <c r="F94" s="1012"/>
      <c r="G94" s="1015"/>
      <c r="H94" s="1013"/>
      <c r="I94" s="1014"/>
      <c r="J94" s="1015"/>
      <c r="K94" s="1012"/>
      <c r="L94" s="1015"/>
      <c r="M94" s="1012"/>
      <c r="N94" s="1012"/>
      <c r="O94" s="1015"/>
      <c r="P94" s="1012"/>
      <c r="Q94" s="1012"/>
      <c r="R94" s="1012"/>
      <c r="S94" s="1012"/>
      <c r="T94" s="1012"/>
      <c r="U94" s="1012"/>
      <c r="V94" s="1012"/>
      <c r="W94" s="1012"/>
      <c r="X94" s="1012"/>
      <c r="Y94" s="1012"/>
      <c r="Z94" s="537"/>
      <c r="AA94" s="358"/>
      <c r="AB94" s="358"/>
      <c r="AC94" s="358"/>
      <c r="AE94" s="358"/>
      <c r="AF94" s="358"/>
      <c r="AG94" s="358"/>
      <c r="AH94" s="358"/>
      <c r="AI94" s="358"/>
      <c r="AJ94" s="358"/>
      <c r="AK94" s="358"/>
      <c r="AL94" s="358"/>
      <c r="AM94" s="358"/>
      <c r="AN94" s="358"/>
      <c r="AO94" s="358"/>
      <c r="AP94" s="358"/>
      <c r="AW94" s="873"/>
      <c r="AX94" s="873"/>
      <c r="AY94" s="873"/>
      <c r="AZ94" s="873"/>
      <c r="BA94" s="873"/>
      <c r="BB94" s="873"/>
      <c r="BC94" s="873"/>
      <c r="BD94" s="873"/>
      <c r="BE94" s="873"/>
      <c r="BF94" s="873"/>
      <c r="BG94" s="873"/>
      <c r="BH94" s="873"/>
    </row>
    <row r="95" spans="1:60" s="17" customFormat="1" ht="23.25" customHeight="1">
      <c r="A95" s="485">
        <v>2</v>
      </c>
      <c r="B95" s="794" t="s">
        <v>372</v>
      </c>
      <c r="C95" s="1012"/>
      <c r="D95" s="1012" t="s">
        <v>321</v>
      </c>
      <c r="E95" s="1012"/>
      <c r="F95" s="1012"/>
      <c r="G95" s="1015">
        <v>1.5</v>
      </c>
      <c r="H95" s="1013">
        <f>G95*30</f>
        <v>45</v>
      </c>
      <c r="I95" s="1014">
        <f>J95+K95+L95</f>
        <v>18</v>
      </c>
      <c r="J95" s="1015">
        <v>9</v>
      </c>
      <c r="K95" s="1012"/>
      <c r="L95" s="1015">
        <v>9</v>
      </c>
      <c r="M95" s="1012"/>
      <c r="N95" s="1012"/>
      <c r="O95" s="1012"/>
      <c r="P95" s="1015">
        <v>2</v>
      </c>
      <c r="Q95" s="1012"/>
      <c r="R95" s="1012"/>
      <c r="S95" s="1012"/>
      <c r="T95" s="1012"/>
      <c r="U95" s="1012"/>
      <c r="V95" s="1012"/>
      <c r="W95" s="1012"/>
      <c r="X95" s="1012"/>
      <c r="Y95" s="1012"/>
      <c r="Z95" s="537"/>
      <c r="AA95" s="358"/>
      <c r="AB95" s="358"/>
      <c r="AC95" s="358"/>
      <c r="AE95" s="358">
        <f aca="true" t="shared" si="31" ref="AE95:AP95">IF(N95&lt;&gt;"","так","")</f>
      </c>
      <c r="AF95" s="358">
        <f t="shared" si="31"/>
      </c>
      <c r="AG95" s="358" t="str">
        <f t="shared" si="31"/>
        <v>так</v>
      </c>
      <c r="AH95" s="358">
        <f t="shared" si="31"/>
      </c>
      <c r="AI95" s="358">
        <f t="shared" si="31"/>
      </c>
      <c r="AJ95" s="358">
        <f t="shared" si="31"/>
      </c>
      <c r="AK95" s="358">
        <f t="shared" si="31"/>
      </c>
      <c r="AL95" s="358">
        <f t="shared" si="31"/>
      </c>
      <c r="AM95" s="358">
        <f t="shared" si="31"/>
      </c>
      <c r="AN95" s="358">
        <f t="shared" si="31"/>
      </c>
      <c r="AO95" s="358">
        <f t="shared" si="31"/>
      </c>
      <c r="AP95" s="358">
        <f t="shared" si="31"/>
      </c>
      <c r="AR95" s="17" t="s">
        <v>416</v>
      </c>
      <c r="AW95" s="358">
        <f>COUNTIF($C91:$C119,AW91)</f>
        <v>0</v>
      </c>
      <c r="AX95" s="358">
        <f aca="true" t="shared" si="32" ref="AX95:BH95">COUNTIF($C91:$C119,AX91)</f>
        <v>0</v>
      </c>
      <c r="AY95" s="358">
        <f t="shared" si="32"/>
        <v>0</v>
      </c>
      <c r="AZ95" s="358">
        <f t="shared" si="32"/>
        <v>0</v>
      </c>
      <c r="BA95" s="358">
        <f t="shared" si="32"/>
        <v>0</v>
      </c>
      <c r="BB95" s="358">
        <f t="shared" si="32"/>
        <v>0</v>
      </c>
      <c r="BC95" s="358">
        <f t="shared" si="32"/>
        <v>0</v>
      </c>
      <c r="BD95" s="358">
        <f t="shared" si="32"/>
        <v>0</v>
      </c>
      <c r="BE95" s="358">
        <f t="shared" si="32"/>
        <v>0</v>
      </c>
      <c r="BF95" s="358">
        <f t="shared" si="32"/>
        <v>0</v>
      </c>
      <c r="BG95" s="358">
        <f t="shared" si="32"/>
        <v>0</v>
      </c>
      <c r="BH95" s="358">
        <f t="shared" si="32"/>
        <v>0</v>
      </c>
    </row>
    <row r="96" spans="1:60" s="17" customFormat="1" ht="23.25" customHeight="1">
      <c r="A96" s="485"/>
      <c r="B96" s="794"/>
      <c r="C96" s="1012"/>
      <c r="D96" s="1012"/>
      <c r="E96" s="1012"/>
      <c r="F96" s="1012"/>
      <c r="G96" s="1015"/>
      <c r="H96" s="1013"/>
      <c r="I96" s="1014"/>
      <c r="J96" s="1015"/>
      <c r="K96" s="1012"/>
      <c r="L96" s="1015"/>
      <c r="M96" s="1012"/>
      <c r="N96" s="1012"/>
      <c r="O96" s="1012"/>
      <c r="P96" s="1015"/>
      <c r="Q96" s="1012"/>
      <c r="R96" s="1012"/>
      <c r="S96" s="1012"/>
      <c r="T96" s="1012"/>
      <c r="U96" s="1012"/>
      <c r="V96" s="1012"/>
      <c r="W96" s="1012"/>
      <c r="X96" s="1012"/>
      <c r="Y96" s="1012"/>
      <c r="Z96" s="537"/>
      <c r="AA96" s="358"/>
      <c r="AB96" s="358"/>
      <c r="AC96" s="358"/>
      <c r="AE96" s="358"/>
      <c r="AF96" s="358"/>
      <c r="AG96" s="358"/>
      <c r="AH96" s="358"/>
      <c r="AI96" s="358"/>
      <c r="AJ96" s="358"/>
      <c r="AK96" s="358"/>
      <c r="AL96" s="358"/>
      <c r="AM96" s="358"/>
      <c r="AN96" s="358"/>
      <c r="AO96" s="358"/>
      <c r="AP96" s="358"/>
      <c r="AW96" s="358"/>
      <c r="AX96" s="358"/>
      <c r="AY96" s="358"/>
      <c r="AZ96" s="358"/>
      <c r="BA96" s="358"/>
      <c r="BB96" s="358"/>
      <c r="BC96" s="358"/>
      <c r="BD96" s="358"/>
      <c r="BE96" s="358"/>
      <c r="BF96" s="358"/>
      <c r="BG96" s="358"/>
      <c r="BH96" s="358"/>
    </row>
    <row r="97" spans="1:60" s="17" customFormat="1" ht="23.25" customHeight="1">
      <c r="A97" s="485"/>
      <c r="B97" s="794"/>
      <c r="C97" s="1012"/>
      <c r="D97" s="1012"/>
      <c r="E97" s="1012"/>
      <c r="F97" s="1012"/>
      <c r="G97" s="1015"/>
      <c r="H97" s="1013"/>
      <c r="I97" s="1014"/>
      <c r="J97" s="1015"/>
      <c r="K97" s="1012"/>
      <c r="L97" s="1015"/>
      <c r="M97" s="1012"/>
      <c r="N97" s="1012"/>
      <c r="O97" s="1012"/>
      <c r="P97" s="1015"/>
      <c r="Q97" s="1012"/>
      <c r="R97" s="1012"/>
      <c r="S97" s="1012"/>
      <c r="T97" s="1012"/>
      <c r="U97" s="1012"/>
      <c r="V97" s="1012"/>
      <c r="W97" s="1012"/>
      <c r="X97" s="1012"/>
      <c r="Y97" s="1012"/>
      <c r="Z97" s="537"/>
      <c r="AA97" s="358"/>
      <c r="AB97" s="358"/>
      <c r="AC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358"/>
      <c r="AO97" s="358"/>
      <c r="AP97" s="358"/>
      <c r="AW97" s="358"/>
      <c r="AX97" s="358"/>
      <c r="AY97" s="358"/>
      <c r="AZ97" s="358"/>
      <c r="BA97" s="358"/>
      <c r="BB97" s="358"/>
      <c r="BC97" s="358"/>
      <c r="BD97" s="358"/>
      <c r="BE97" s="358"/>
      <c r="BF97" s="358"/>
      <c r="BG97" s="358"/>
      <c r="BH97" s="358"/>
    </row>
    <row r="98" spans="1:60" s="17" customFormat="1" ht="23.25" customHeight="1">
      <c r="A98" s="485"/>
      <c r="B98" s="794"/>
      <c r="C98" s="1012"/>
      <c r="D98" s="1012"/>
      <c r="E98" s="1012"/>
      <c r="F98" s="1012"/>
      <c r="G98" s="1015"/>
      <c r="H98" s="1013"/>
      <c r="I98" s="1014"/>
      <c r="J98" s="1015"/>
      <c r="K98" s="1012"/>
      <c r="L98" s="1015"/>
      <c r="M98" s="1012"/>
      <c r="N98" s="1012"/>
      <c r="O98" s="1012"/>
      <c r="P98" s="1015"/>
      <c r="Q98" s="1012"/>
      <c r="R98" s="1012"/>
      <c r="S98" s="1012"/>
      <c r="T98" s="1012"/>
      <c r="U98" s="1012"/>
      <c r="V98" s="1012"/>
      <c r="W98" s="1012"/>
      <c r="X98" s="1012"/>
      <c r="Y98" s="1012"/>
      <c r="Z98" s="537"/>
      <c r="AA98" s="358"/>
      <c r="AB98" s="358"/>
      <c r="AC98" s="358"/>
      <c r="AE98" s="358"/>
      <c r="AF98" s="358"/>
      <c r="AG98" s="358"/>
      <c r="AH98" s="358"/>
      <c r="AI98" s="358"/>
      <c r="AJ98" s="358"/>
      <c r="AK98" s="358"/>
      <c r="AL98" s="358"/>
      <c r="AM98" s="358"/>
      <c r="AN98" s="358"/>
      <c r="AO98" s="358"/>
      <c r="AP98" s="358"/>
      <c r="AW98" s="358"/>
      <c r="AX98" s="358"/>
      <c r="AY98" s="358"/>
      <c r="AZ98" s="358"/>
      <c r="BA98" s="358"/>
      <c r="BB98" s="358"/>
      <c r="BC98" s="358"/>
      <c r="BD98" s="358"/>
      <c r="BE98" s="358"/>
      <c r="BF98" s="358"/>
      <c r="BG98" s="358"/>
      <c r="BH98" s="358"/>
    </row>
    <row r="99" spans="1:60" s="358" customFormat="1" ht="27" customHeight="1">
      <c r="A99" s="485">
        <v>3</v>
      </c>
      <c r="B99" s="794" t="s">
        <v>340</v>
      </c>
      <c r="C99" s="1029"/>
      <c r="D99" s="1016">
        <v>3</v>
      </c>
      <c r="E99" s="1016"/>
      <c r="F99" s="1029"/>
      <c r="G99" s="1030">
        <v>1.5</v>
      </c>
      <c r="H99" s="1013">
        <f>G99*30</f>
        <v>45</v>
      </c>
      <c r="I99" s="1014">
        <f>J99+K99+L99</f>
        <v>15</v>
      </c>
      <c r="J99" s="1017">
        <v>10</v>
      </c>
      <c r="K99" s="1017"/>
      <c r="L99" s="1017">
        <v>5</v>
      </c>
      <c r="M99" s="1014">
        <f>H99-I99</f>
        <v>30</v>
      </c>
      <c r="N99" s="1018"/>
      <c r="O99" s="1018"/>
      <c r="P99" s="1018"/>
      <c r="Q99" s="1017">
        <v>1</v>
      </c>
      <c r="R99" s="1017"/>
      <c r="S99" s="1017"/>
      <c r="T99" s="1017"/>
      <c r="U99" s="1017"/>
      <c r="V99" s="1017"/>
      <c r="W99" s="1020"/>
      <c r="X99" s="1020"/>
      <c r="Y99" s="1020"/>
      <c r="Z99" s="537"/>
      <c r="AD99" s="359"/>
      <c r="AE99" s="358">
        <f aca="true" t="shared" si="33" ref="AE99:AP99">IF(N99&lt;&gt;"","так","")</f>
      </c>
      <c r="AF99" s="358">
        <f t="shared" si="33"/>
      </c>
      <c r="AG99" s="358">
        <f t="shared" si="33"/>
      </c>
      <c r="AH99" s="358" t="str">
        <f t="shared" si="33"/>
        <v>так</v>
      </c>
      <c r="AI99" s="358">
        <f t="shared" si="33"/>
      </c>
      <c r="AJ99" s="358">
        <f t="shared" si="33"/>
      </c>
      <c r="AK99" s="358">
        <f t="shared" si="33"/>
      </c>
      <c r="AL99" s="358">
        <f t="shared" si="33"/>
      </c>
      <c r="AM99" s="358">
        <f t="shared" si="33"/>
      </c>
      <c r="AN99" s="358">
        <f t="shared" si="33"/>
      </c>
      <c r="AO99" s="358">
        <f t="shared" si="33"/>
      </c>
      <c r="AP99" s="358">
        <f t="shared" si="33"/>
      </c>
      <c r="AQ99" s="537"/>
      <c r="AR99" s="17" t="s">
        <v>417</v>
      </c>
      <c r="AS99" s="17"/>
      <c r="AT99" s="17"/>
      <c r="AU99" s="17"/>
      <c r="AV99" s="17"/>
      <c r="AW99" s="358">
        <f>COUNTIF($D91:$D119,AW91)</f>
        <v>0</v>
      </c>
      <c r="AX99" s="358">
        <f aca="true" t="shared" si="34" ref="AX99:BH99">COUNTIF($D91:$D119,AX91)</f>
        <v>0</v>
      </c>
      <c r="AY99" s="358">
        <f t="shared" si="34"/>
        <v>1</v>
      </c>
      <c r="AZ99" s="358">
        <f t="shared" si="34"/>
        <v>1</v>
      </c>
      <c r="BA99" s="358">
        <f t="shared" si="34"/>
        <v>1</v>
      </c>
      <c r="BB99" s="358">
        <f t="shared" si="34"/>
        <v>1</v>
      </c>
      <c r="BC99" s="358">
        <v>2</v>
      </c>
      <c r="BD99" s="358">
        <f t="shared" si="34"/>
        <v>1</v>
      </c>
      <c r="BE99" s="358">
        <f t="shared" si="34"/>
        <v>1</v>
      </c>
      <c r="BF99" s="358">
        <f t="shared" si="34"/>
        <v>0</v>
      </c>
      <c r="BG99" s="358">
        <f t="shared" si="34"/>
        <v>0</v>
      </c>
      <c r="BH99" s="358">
        <f t="shared" si="34"/>
        <v>0</v>
      </c>
    </row>
    <row r="100" spans="1:48" s="358" customFormat="1" ht="27" customHeight="1">
      <c r="A100" s="485"/>
      <c r="B100" s="794"/>
      <c r="C100" s="1029"/>
      <c r="D100" s="1016"/>
      <c r="E100" s="1016"/>
      <c r="F100" s="1029"/>
      <c r="G100" s="1030"/>
      <c r="H100" s="1013"/>
      <c r="I100" s="1014"/>
      <c r="J100" s="1017"/>
      <c r="K100" s="1017"/>
      <c r="L100" s="1017"/>
      <c r="M100" s="1014"/>
      <c r="N100" s="1018"/>
      <c r="O100" s="1018"/>
      <c r="P100" s="1018"/>
      <c r="Q100" s="1017"/>
      <c r="R100" s="1017"/>
      <c r="S100" s="1017"/>
      <c r="T100" s="1017"/>
      <c r="U100" s="1017"/>
      <c r="V100" s="1017"/>
      <c r="W100" s="1020"/>
      <c r="X100" s="1020"/>
      <c r="Y100" s="1020"/>
      <c r="Z100" s="537"/>
      <c r="AD100" s="359"/>
      <c r="AQ100" s="537"/>
      <c r="AR100" s="17"/>
      <c r="AS100" s="17"/>
      <c r="AT100" s="17"/>
      <c r="AU100" s="17"/>
      <c r="AV100" s="17"/>
    </row>
    <row r="101" spans="1:48" s="358" customFormat="1" ht="27" customHeight="1">
      <c r="A101" s="485"/>
      <c r="B101" s="794"/>
      <c r="C101" s="1029"/>
      <c r="D101" s="1016"/>
      <c r="E101" s="1016"/>
      <c r="F101" s="1029"/>
      <c r="G101" s="1030"/>
      <c r="H101" s="1013"/>
      <c r="I101" s="1014"/>
      <c r="J101" s="1017"/>
      <c r="K101" s="1017"/>
      <c r="L101" s="1017"/>
      <c r="M101" s="1014"/>
      <c r="N101" s="1018"/>
      <c r="O101" s="1018"/>
      <c r="P101" s="1018"/>
      <c r="Q101" s="1017"/>
      <c r="R101" s="1017"/>
      <c r="S101" s="1017"/>
      <c r="T101" s="1017"/>
      <c r="U101" s="1017"/>
      <c r="V101" s="1017"/>
      <c r="W101" s="1020"/>
      <c r="X101" s="1020"/>
      <c r="Y101" s="1020"/>
      <c r="Z101" s="537"/>
      <c r="AD101" s="359"/>
      <c r="AQ101" s="537"/>
      <c r="AR101" s="17"/>
      <c r="AS101" s="17"/>
      <c r="AT101" s="17"/>
      <c r="AU101" s="17"/>
      <c r="AV101" s="17"/>
    </row>
    <row r="102" spans="1:48" s="358" customFormat="1" ht="27" customHeight="1">
      <c r="A102" s="485"/>
      <c r="B102" s="794"/>
      <c r="C102" s="1029"/>
      <c r="D102" s="1016"/>
      <c r="E102" s="1016"/>
      <c r="F102" s="1029"/>
      <c r="G102" s="1030"/>
      <c r="H102" s="1013"/>
      <c r="I102" s="1014"/>
      <c r="J102" s="1017"/>
      <c r="K102" s="1017"/>
      <c r="L102" s="1017"/>
      <c r="M102" s="1014"/>
      <c r="N102" s="1018"/>
      <c r="O102" s="1018"/>
      <c r="P102" s="1018"/>
      <c r="Q102" s="1017"/>
      <c r="R102" s="1017"/>
      <c r="S102" s="1017"/>
      <c r="T102" s="1017"/>
      <c r="U102" s="1017"/>
      <c r="V102" s="1017"/>
      <c r="W102" s="1020"/>
      <c r="X102" s="1020"/>
      <c r="Y102" s="1020"/>
      <c r="Z102" s="537"/>
      <c r="AD102" s="359"/>
      <c r="AQ102" s="537"/>
      <c r="AR102" s="17"/>
      <c r="AS102" s="17"/>
      <c r="AT102" s="17"/>
      <c r="AU102" s="17"/>
      <c r="AV102" s="17"/>
    </row>
    <row r="103" spans="1:48" s="358" customFormat="1" ht="27" customHeight="1">
      <c r="A103" s="485">
        <v>4</v>
      </c>
      <c r="B103" s="794" t="s">
        <v>341</v>
      </c>
      <c r="C103" s="1029"/>
      <c r="D103" s="1016" t="s">
        <v>323</v>
      </c>
      <c r="E103" s="1016"/>
      <c r="F103" s="1029"/>
      <c r="G103" s="1030">
        <v>1.5</v>
      </c>
      <c r="H103" s="1013">
        <f>G103*30</f>
        <v>45</v>
      </c>
      <c r="I103" s="1014">
        <f>J103+K103+L103</f>
        <v>18</v>
      </c>
      <c r="J103" s="1017">
        <v>18</v>
      </c>
      <c r="K103" s="1017"/>
      <c r="L103" s="1017"/>
      <c r="M103" s="1014">
        <f>H103-I103</f>
        <v>27</v>
      </c>
      <c r="N103" s="1018"/>
      <c r="O103" s="1018"/>
      <c r="P103" s="1018"/>
      <c r="Q103" s="1017"/>
      <c r="R103" s="1017">
        <v>2</v>
      </c>
      <c r="S103" s="1017"/>
      <c r="T103" s="1017"/>
      <c r="U103" s="1017"/>
      <c r="V103" s="1017"/>
      <c r="W103" s="1019"/>
      <c r="X103" s="1019"/>
      <c r="Y103" s="1019"/>
      <c r="Z103" s="537"/>
      <c r="AD103" s="359"/>
      <c r="AE103" s="358">
        <f aca="true" t="shared" si="35" ref="AE103:AP103">IF(N103&lt;&gt;"","так","")</f>
      </c>
      <c r="AF103" s="358">
        <f t="shared" si="35"/>
      </c>
      <c r="AG103" s="358">
        <f t="shared" si="35"/>
      </c>
      <c r="AH103" s="358">
        <f t="shared" si="35"/>
      </c>
      <c r="AI103" s="358" t="str">
        <f t="shared" si="35"/>
        <v>так</v>
      </c>
      <c r="AJ103" s="358">
        <f t="shared" si="35"/>
      </c>
      <c r="AK103" s="358">
        <f t="shared" si="35"/>
      </c>
      <c r="AL103" s="358">
        <f t="shared" si="35"/>
      </c>
      <c r="AM103" s="358">
        <f t="shared" si="35"/>
      </c>
      <c r="AN103" s="358">
        <f t="shared" si="35"/>
      </c>
      <c r="AO103" s="358">
        <f t="shared" si="35"/>
      </c>
      <c r="AP103" s="358">
        <f t="shared" si="35"/>
      </c>
      <c r="AQ103" s="537"/>
      <c r="AR103" s="17" t="s">
        <v>418</v>
      </c>
      <c r="AS103" s="17"/>
      <c r="AT103" s="17"/>
      <c r="AU103" s="17"/>
      <c r="AV103" s="17"/>
    </row>
    <row r="104" spans="1:48" s="358" customFormat="1" ht="27" customHeight="1">
      <c r="A104" s="485"/>
      <c r="B104" s="794"/>
      <c r="C104" s="1029"/>
      <c r="D104" s="1016"/>
      <c r="E104" s="1016"/>
      <c r="F104" s="1029"/>
      <c r="G104" s="1030"/>
      <c r="H104" s="1013"/>
      <c r="I104" s="1014"/>
      <c r="J104" s="1017"/>
      <c r="K104" s="1017"/>
      <c r="L104" s="1017"/>
      <c r="M104" s="1014"/>
      <c r="N104" s="1018"/>
      <c r="O104" s="1018"/>
      <c r="P104" s="1018"/>
      <c r="Q104" s="1017"/>
      <c r="R104" s="1017"/>
      <c r="S104" s="1017"/>
      <c r="T104" s="1017"/>
      <c r="U104" s="1017"/>
      <c r="V104" s="1017"/>
      <c r="W104" s="1019"/>
      <c r="X104" s="1019"/>
      <c r="Y104" s="1019"/>
      <c r="Z104" s="537"/>
      <c r="AD104" s="359"/>
      <c r="AQ104" s="537"/>
      <c r="AR104" s="17"/>
      <c r="AS104" s="17"/>
      <c r="AT104" s="17"/>
      <c r="AU104" s="17"/>
      <c r="AV104" s="17"/>
    </row>
    <row r="105" spans="1:48" s="358" customFormat="1" ht="27" customHeight="1">
      <c r="A105" s="485"/>
      <c r="B105" s="794"/>
      <c r="C105" s="1029"/>
      <c r="D105" s="1016"/>
      <c r="E105" s="1016"/>
      <c r="F105" s="1029"/>
      <c r="G105" s="1030"/>
      <c r="H105" s="1013"/>
      <c r="I105" s="1014"/>
      <c r="J105" s="1017"/>
      <c r="K105" s="1017"/>
      <c r="L105" s="1017"/>
      <c r="M105" s="1014"/>
      <c r="N105" s="1018"/>
      <c r="O105" s="1018"/>
      <c r="P105" s="1018"/>
      <c r="Q105" s="1017"/>
      <c r="R105" s="1017"/>
      <c r="S105" s="1017"/>
      <c r="T105" s="1017"/>
      <c r="U105" s="1017"/>
      <c r="V105" s="1017"/>
      <c r="W105" s="1019"/>
      <c r="X105" s="1019"/>
      <c r="Y105" s="1019"/>
      <c r="Z105" s="537"/>
      <c r="AD105" s="359"/>
      <c r="AQ105" s="537"/>
      <c r="AR105" s="17"/>
      <c r="AS105" s="17"/>
      <c r="AT105" s="17"/>
      <c r="AU105" s="17"/>
      <c r="AV105" s="17"/>
    </row>
    <row r="106" spans="1:48" s="358" customFormat="1" ht="27" customHeight="1">
      <c r="A106" s="485"/>
      <c r="B106" s="794"/>
      <c r="C106" s="1029"/>
      <c r="D106" s="1016"/>
      <c r="E106" s="1016"/>
      <c r="F106" s="1029"/>
      <c r="G106" s="1030"/>
      <c r="H106" s="1013"/>
      <c r="I106" s="1014"/>
      <c r="J106" s="1017"/>
      <c r="K106" s="1017"/>
      <c r="L106" s="1017"/>
      <c r="M106" s="1014"/>
      <c r="N106" s="1018"/>
      <c r="O106" s="1018"/>
      <c r="P106" s="1018"/>
      <c r="Q106" s="1017"/>
      <c r="R106" s="1017"/>
      <c r="S106" s="1017"/>
      <c r="T106" s="1017"/>
      <c r="U106" s="1017"/>
      <c r="V106" s="1017"/>
      <c r="W106" s="1019"/>
      <c r="X106" s="1019"/>
      <c r="Y106" s="1019"/>
      <c r="Z106" s="537"/>
      <c r="AD106" s="359"/>
      <c r="AQ106" s="537"/>
      <c r="AR106" s="17"/>
      <c r="AS106" s="17"/>
      <c r="AT106" s="17"/>
      <c r="AU106" s="17"/>
      <c r="AV106" s="17"/>
    </row>
    <row r="107" spans="1:48" s="358" customFormat="1" ht="27" customHeight="1">
      <c r="A107" s="485">
        <v>5</v>
      </c>
      <c r="B107" s="794" t="s">
        <v>342</v>
      </c>
      <c r="C107" s="1029"/>
      <c r="D107" s="1016" t="s">
        <v>324</v>
      </c>
      <c r="E107" s="1016"/>
      <c r="F107" s="1029"/>
      <c r="G107" s="1030">
        <v>1.5</v>
      </c>
      <c r="H107" s="1013">
        <f>G107*30</f>
        <v>45</v>
      </c>
      <c r="I107" s="1014">
        <v>18</v>
      </c>
      <c r="J107" s="1017">
        <v>18</v>
      </c>
      <c r="K107" s="1017"/>
      <c r="L107" s="1017"/>
      <c r="M107" s="1014">
        <f>H107-I107</f>
        <v>27</v>
      </c>
      <c r="N107" s="1018"/>
      <c r="O107" s="1018"/>
      <c r="P107" s="1018"/>
      <c r="Q107" s="1017"/>
      <c r="R107" s="1017"/>
      <c r="S107" s="1017">
        <v>2</v>
      </c>
      <c r="T107" s="1017"/>
      <c r="U107" s="1017"/>
      <c r="V107" s="1017"/>
      <c r="W107" s="1020"/>
      <c r="X107" s="1020"/>
      <c r="Y107" s="1020"/>
      <c r="Z107" s="537"/>
      <c r="AD107" s="359"/>
      <c r="AE107" s="358">
        <f aca="true" t="shared" si="36" ref="AE107:AP107">IF(N107&lt;&gt;"","так","")</f>
      </c>
      <c r="AF107" s="358">
        <f t="shared" si="36"/>
      </c>
      <c r="AG107" s="358">
        <f t="shared" si="36"/>
      </c>
      <c r="AH107" s="358">
        <f t="shared" si="36"/>
      </c>
      <c r="AI107" s="358">
        <f t="shared" si="36"/>
      </c>
      <c r="AJ107" s="358" t="str">
        <f t="shared" si="36"/>
        <v>так</v>
      </c>
      <c r="AK107" s="358">
        <f t="shared" si="36"/>
      </c>
      <c r="AL107" s="358">
        <f t="shared" si="36"/>
      </c>
      <c r="AM107" s="358">
        <f t="shared" si="36"/>
      </c>
      <c r="AN107" s="358">
        <f t="shared" si="36"/>
      </c>
      <c r="AO107" s="358">
        <f t="shared" si="36"/>
      </c>
      <c r="AP107" s="358">
        <f t="shared" si="36"/>
      </c>
      <c r="AQ107" s="537"/>
      <c r="AR107" s="17" t="s">
        <v>419</v>
      </c>
      <c r="AS107" s="17"/>
      <c r="AT107" s="17"/>
      <c r="AU107" s="17"/>
      <c r="AV107" s="17"/>
    </row>
    <row r="108" spans="1:48" s="358" customFormat="1" ht="27" customHeight="1">
      <c r="A108" s="485"/>
      <c r="B108" s="794"/>
      <c r="C108" s="1029"/>
      <c r="D108" s="1016"/>
      <c r="E108" s="1016"/>
      <c r="F108" s="1029"/>
      <c r="G108" s="1030"/>
      <c r="H108" s="1013"/>
      <c r="I108" s="1014"/>
      <c r="J108" s="1017"/>
      <c r="K108" s="1017"/>
      <c r="L108" s="1017"/>
      <c r="M108" s="1014"/>
      <c r="N108" s="1018"/>
      <c r="O108" s="1018"/>
      <c r="P108" s="1018"/>
      <c r="Q108" s="1017"/>
      <c r="R108" s="1017"/>
      <c r="S108" s="1017"/>
      <c r="T108" s="1017"/>
      <c r="U108" s="1017"/>
      <c r="V108" s="1017"/>
      <c r="W108" s="1020"/>
      <c r="X108" s="1020"/>
      <c r="Y108" s="1020"/>
      <c r="Z108" s="537"/>
      <c r="AD108" s="359"/>
      <c r="AQ108" s="537"/>
      <c r="AR108" s="17"/>
      <c r="AS108" s="17"/>
      <c r="AT108" s="17"/>
      <c r="AU108" s="17"/>
      <c r="AV108" s="17"/>
    </row>
    <row r="109" spans="1:48" s="358" customFormat="1" ht="27" customHeight="1">
      <c r="A109" s="485"/>
      <c r="B109" s="794"/>
      <c r="C109" s="1029"/>
      <c r="D109" s="1016"/>
      <c r="E109" s="1016"/>
      <c r="F109" s="1029"/>
      <c r="G109" s="1030"/>
      <c r="H109" s="1013"/>
      <c r="I109" s="1014"/>
      <c r="J109" s="1017"/>
      <c r="K109" s="1017"/>
      <c r="L109" s="1017"/>
      <c r="M109" s="1014"/>
      <c r="N109" s="1018"/>
      <c r="O109" s="1018"/>
      <c r="P109" s="1018"/>
      <c r="Q109" s="1017"/>
      <c r="R109" s="1017"/>
      <c r="S109" s="1017"/>
      <c r="T109" s="1017"/>
      <c r="U109" s="1017"/>
      <c r="V109" s="1017"/>
      <c r="W109" s="1020"/>
      <c r="X109" s="1020"/>
      <c r="Y109" s="1020"/>
      <c r="Z109" s="537"/>
      <c r="AD109" s="359"/>
      <c r="AQ109" s="537"/>
      <c r="AR109" s="17"/>
      <c r="AS109" s="17"/>
      <c r="AT109" s="17"/>
      <c r="AU109" s="17"/>
      <c r="AV109" s="17"/>
    </row>
    <row r="110" spans="1:48" s="358" customFormat="1" ht="27" customHeight="1">
      <c r="A110" s="485"/>
      <c r="B110" s="794"/>
      <c r="C110" s="1029"/>
      <c r="D110" s="1016"/>
      <c r="E110" s="1016"/>
      <c r="F110" s="1029"/>
      <c r="G110" s="1030"/>
      <c r="H110" s="1013"/>
      <c r="I110" s="1014"/>
      <c r="J110" s="1017"/>
      <c r="K110" s="1017"/>
      <c r="L110" s="1017"/>
      <c r="M110" s="1014"/>
      <c r="N110" s="1018"/>
      <c r="O110" s="1018"/>
      <c r="P110" s="1018"/>
      <c r="Q110" s="1017"/>
      <c r="R110" s="1017"/>
      <c r="S110" s="1017"/>
      <c r="T110" s="1017"/>
      <c r="U110" s="1017"/>
      <c r="V110" s="1017"/>
      <c r="W110" s="1020"/>
      <c r="X110" s="1020"/>
      <c r="Y110" s="1020"/>
      <c r="Z110" s="537"/>
      <c r="AD110" s="359"/>
      <c r="AQ110" s="537"/>
      <c r="AR110" s="17"/>
      <c r="AS110" s="17"/>
      <c r="AT110" s="17"/>
      <c r="AU110" s="17"/>
      <c r="AV110" s="17"/>
    </row>
    <row r="111" spans="1:43" s="358" customFormat="1" ht="27" customHeight="1">
      <c r="A111" s="485">
        <v>6</v>
      </c>
      <c r="B111" s="794" t="s">
        <v>343</v>
      </c>
      <c r="C111" s="1029"/>
      <c r="D111" s="1016" t="s">
        <v>333</v>
      </c>
      <c r="E111" s="1016"/>
      <c r="F111" s="1029"/>
      <c r="G111" s="1030">
        <v>4</v>
      </c>
      <c r="H111" s="1013">
        <f>G111*30</f>
        <v>120</v>
      </c>
      <c r="I111" s="1014">
        <f>J111+K111+L111</f>
        <v>45</v>
      </c>
      <c r="J111" s="1017">
        <v>22</v>
      </c>
      <c r="K111" s="1017"/>
      <c r="L111" s="1017">
        <v>23</v>
      </c>
      <c r="M111" s="1014">
        <f>H111-I111</f>
        <v>75</v>
      </c>
      <c r="N111" s="1018"/>
      <c r="O111" s="1018"/>
      <c r="P111" s="1018"/>
      <c r="Q111" s="1017"/>
      <c r="R111" s="1017"/>
      <c r="S111" s="1017"/>
      <c r="T111" s="1017">
        <v>3</v>
      </c>
      <c r="U111" s="1017"/>
      <c r="V111" s="1017"/>
      <c r="W111" s="1020"/>
      <c r="X111" s="1020"/>
      <c r="Y111" s="1020"/>
      <c r="Z111" s="537"/>
      <c r="AD111" s="359"/>
      <c r="AE111" s="358">
        <f aca="true" t="shared" si="37" ref="AE111:AP111">IF(N111&lt;&gt;"","так","")</f>
      </c>
      <c r="AF111" s="358">
        <f t="shared" si="37"/>
      </c>
      <c r="AG111" s="358">
        <f t="shared" si="37"/>
      </c>
      <c r="AH111" s="358">
        <f t="shared" si="37"/>
      </c>
      <c r="AI111" s="358">
        <f t="shared" si="37"/>
      </c>
      <c r="AJ111" s="358">
        <f t="shared" si="37"/>
      </c>
      <c r="AK111" s="358" t="str">
        <f t="shared" si="37"/>
        <v>так</v>
      </c>
      <c r="AL111" s="358">
        <f t="shared" si="37"/>
      </c>
      <c r="AM111" s="358">
        <f t="shared" si="37"/>
      </c>
      <c r="AN111" s="358">
        <f t="shared" si="37"/>
      </c>
      <c r="AO111" s="358">
        <f t="shared" si="37"/>
      </c>
      <c r="AP111" s="358">
        <f t="shared" si="37"/>
      </c>
      <c r="AQ111" s="537"/>
    </row>
    <row r="112" spans="1:43" s="358" customFormat="1" ht="27" customHeight="1">
      <c r="A112" s="485"/>
      <c r="B112" s="794"/>
      <c r="C112" s="1029"/>
      <c r="D112" s="1016"/>
      <c r="E112" s="1016"/>
      <c r="F112" s="1029"/>
      <c r="G112" s="1030"/>
      <c r="H112" s="1013"/>
      <c r="I112" s="1014"/>
      <c r="J112" s="1017"/>
      <c r="K112" s="1017"/>
      <c r="L112" s="1017"/>
      <c r="M112" s="1014"/>
      <c r="N112" s="1018"/>
      <c r="O112" s="1018"/>
      <c r="P112" s="1018"/>
      <c r="Q112" s="1017"/>
      <c r="R112" s="1017"/>
      <c r="S112" s="1017"/>
      <c r="T112" s="1017"/>
      <c r="U112" s="1017"/>
      <c r="V112" s="1017"/>
      <c r="W112" s="1020"/>
      <c r="X112" s="1020"/>
      <c r="Y112" s="1020"/>
      <c r="Z112" s="537"/>
      <c r="AD112" s="359"/>
      <c r="AQ112" s="537"/>
    </row>
    <row r="113" spans="1:43" s="358" customFormat="1" ht="27" customHeight="1">
      <c r="A113" s="485"/>
      <c r="B113" s="794"/>
      <c r="C113" s="1029"/>
      <c r="D113" s="1016"/>
      <c r="E113" s="1016"/>
      <c r="F113" s="1029"/>
      <c r="G113" s="1030"/>
      <c r="H113" s="1013"/>
      <c r="I113" s="1014"/>
      <c r="J113" s="1017"/>
      <c r="K113" s="1017"/>
      <c r="L113" s="1017"/>
      <c r="M113" s="1014"/>
      <c r="N113" s="1018"/>
      <c r="O113" s="1018"/>
      <c r="P113" s="1018"/>
      <c r="Q113" s="1017"/>
      <c r="R113" s="1017"/>
      <c r="S113" s="1017"/>
      <c r="T113" s="1017"/>
      <c r="U113" s="1017"/>
      <c r="V113" s="1017"/>
      <c r="W113" s="1020"/>
      <c r="X113" s="1020"/>
      <c r="Y113" s="1020"/>
      <c r="Z113" s="537"/>
      <c r="AD113" s="359"/>
      <c r="AQ113" s="537"/>
    </row>
    <row r="114" spans="1:43" s="358" customFormat="1" ht="27" customHeight="1">
      <c r="A114" s="485"/>
      <c r="B114" s="794"/>
      <c r="C114" s="1029"/>
      <c r="D114" s="1016"/>
      <c r="E114" s="1016"/>
      <c r="F114" s="1029"/>
      <c r="G114" s="1030"/>
      <c r="H114" s="1013"/>
      <c r="I114" s="1014"/>
      <c r="J114" s="1017"/>
      <c r="K114" s="1017"/>
      <c r="L114" s="1017"/>
      <c r="M114" s="1014"/>
      <c r="N114" s="1018"/>
      <c r="O114" s="1018"/>
      <c r="P114" s="1018"/>
      <c r="Q114" s="1017"/>
      <c r="R114" s="1017"/>
      <c r="S114" s="1017"/>
      <c r="T114" s="1017"/>
      <c r="U114" s="1017"/>
      <c r="V114" s="1017"/>
      <c r="W114" s="1020"/>
      <c r="X114" s="1020"/>
      <c r="Y114" s="1020"/>
      <c r="Z114" s="537"/>
      <c r="AD114" s="359"/>
      <c r="AQ114" s="537"/>
    </row>
    <row r="115" spans="1:48" s="358" customFormat="1" ht="27" customHeight="1">
      <c r="A115" s="485">
        <v>7</v>
      </c>
      <c r="B115" s="794" t="s">
        <v>344</v>
      </c>
      <c r="C115" s="1029"/>
      <c r="D115" s="1016" t="s">
        <v>325</v>
      </c>
      <c r="E115" s="1016"/>
      <c r="F115" s="1029"/>
      <c r="G115" s="1030">
        <v>1.5</v>
      </c>
      <c r="H115" s="1013">
        <f>G115*30</f>
        <v>45</v>
      </c>
      <c r="I115" s="1014">
        <f>J115+K115+L115</f>
        <v>18</v>
      </c>
      <c r="J115" s="1017">
        <v>18</v>
      </c>
      <c r="K115" s="1017"/>
      <c r="L115" s="1017"/>
      <c r="M115" s="1014">
        <f>H115-I115</f>
        <v>27</v>
      </c>
      <c r="N115" s="1018"/>
      <c r="O115" s="1018"/>
      <c r="P115" s="1018"/>
      <c r="Q115" s="1017"/>
      <c r="R115" s="1017"/>
      <c r="S115" s="1017"/>
      <c r="T115" s="1017"/>
      <c r="U115" s="1017">
        <v>2</v>
      </c>
      <c r="V115" s="1017"/>
      <c r="W115" s="1020"/>
      <c r="X115" s="1020"/>
      <c r="Y115" s="1020"/>
      <c r="Z115" s="537"/>
      <c r="AD115" s="359"/>
      <c r="AE115" s="358">
        <f aca="true" t="shared" si="38" ref="AE115:AP115">IF(N115&lt;&gt;"","так","")</f>
      </c>
      <c r="AF115" s="358">
        <f t="shared" si="38"/>
      </c>
      <c r="AG115" s="358">
        <f t="shared" si="38"/>
      </c>
      <c r="AH115" s="358">
        <f t="shared" si="38"/>
      </c>
      <c r="AI115" s="358">
        <f t="shared" si="38"/>
      </c>
      <c r="AJ115" s="358">
        <f t="shared" si="38"/>
      </c>
      <c r="AK115" s="358">
        <f t="shared" si="38"/>
      </c>
      <c r="AL115" s="358" t="str">
        <f t="shared" si="38"/>
        <v>так</v>
      </c>
      <c r="AM115" s="358">
        <f t="shared" si="38"/>
      </c>
      <c r="AN115" s="358">
        <f t="shared" si="38"/>
      </c>
      <c r="AO115" s="358">
        <f t="shared" si="38"/>
      </c>
      <c r="AP115" s="358">
        <f t="shared" si="38"/>
      </c>
      <c r="AQ115" s="537"/>
      <c r="AS115" s="358" t="s">
        <v>34</v>
      </c>
      <c r="AT115" s="358" t="s">
        <v>35</v>
      </c>
      <c r="AU115" s="358" t="s">
        <v>36</v>
      </c>
      <c r="AV115" s="358" t="s">
        <v>37</v>
      </c>
    </row>
    <row r="116" spans="1:43" s="358" customFormat="1" ht="27" customHeight="1">
      <c r="A116" s="485"/>
      <c r="B116" s="794"/>
      <c r="C116" s="1029"/>
      <c r="D116" s="1016"/>
      <c r="E116" s="1016"/>
      <c r="F116" s="1029"/>
      <c r="G116" s="1030"/>
      <c r="H116" s="1013"/>
      <c r="I116" s="1014"/>
      <c r="J116" s="1017"/>
      <c r="K116" s="1017"/>
      <c r="L116" s="1017"/>
      <c r="M116" s="1014"/>
      <c r="N116" s="1018"/>
      <c r="O116" s="1018"/>
      <c r="P116" s="1018"/>
      <c r="Q116" s="1017"/>
      <c r="R116" s="1017"/>
      <c r="S116" s="1017"/>
      <c r="T116" s="1017"/>
      <c r="U116" s="1017"/>
      <c r="V116" s="1017"/>
      <c r="W116" s="1020"/>
      <c r="X116" s="1020"/>
      <c r="Y116" s="1020"/>
      <c r="Z116" s="537"/>
      <c r="AD116" s="359"/>
      <c r="AQ116" s="537"/>
    </row>
    <row r="117" spans="1:43" s="358" customFormat="1" ht="27" customHeight="1">
      <c r="A117" s="485"/>
      <c r="B117" s="794"/>
      <c r="C117" s="1029"/>
      <c r="D117" s="1016"/>
      <c r="E117" s="1016"/>
      <c r="F117" s="1029"/>
      <c r="G117" s="1030"/>
      <c r="H117" s="1013"/>
      <c r="I117" s="1014"/>
      <c r="J117" s="1017"/>
      <c r="K117" s="1017"/>
      <c r="L117" s="1017"/>
      <c r="M117" s="1014"/>
      <c r="N117" s="1018"/>
      <c r="O117" s="1018"/>
      <c r="P117" s="1018"/>
      <c r="Q117" s="1017"/>
      <c r="R117" s="1017"/>
      <c r="S117" s="1017"/>
      <c r="T117" s="1017"/>
      <c r="U117" s="1017"/>
      <c r="V117" s="1017"/>
      <c r="W117" s="1020"/>
      <c r="X117" s="1020"/>
      <c r="Y117" s="1020"/>
      <c r="Z117" s="537"/>
      <c r="AD117" s="359"/>
      <c r="AQ117" s="537"/>
    </row>
    <row r="118" spans="1:43" s="358" customFormat="1" ht="27" customHeight="1">
      <c r="A118" s="485"/>
      <c r="B118" s="794"/>
      <c r="C118" s="1029"/>
      <c r="D118" s="1016"/>
      <c r="E118" s="1016"/>
      <c r="F118" s="1029"/>
      <c r="G118" s="1030"/>
      <c r="H118" s="1013"/>
      <c r="I118" s="1014"/>
      <c r="J118" s="1017"/>
      <c r="K118" s="1017"/>
      <c r="L118" s="1017"/>
      <c r="M118" s="1014"/>
      <c r="N118" s="1018"/>
      <c r="O118" s="1018"/>
      <c r="P118" s="1018"/>
      <c r="Q118" s="1017"/>
      <c r="R118" s="1017"/>
      <c r="S118" s="1017"/>
      <c r="T118" s="1017"/>
      <c r="U118" s="1017"/>
      <c r="V118" s="1017"/>
      <c r="W118" s="1020"/>
      <c r="X118" s="1020"/>
      <c r="Y118" s="1020"/>
      <c r="Z118" s="537"/>
      <c r="AD118" s="359"/>
      <c r="AQ118" s="537"/>
    </row>
    <row r="119" spans="1:48" s="358" customFormat="1" ht="27" customHeight="1">
      <c r="A119" s="485">
        <v>8</v>
      </c>
      <c r="B119" s="794" t="s">
        <v>345</v>
      </c>
      <c r="C119" s="1029"/>
      <c r="D119" s="1016" t="s">
        <v>326</v>
      </c>
      <c r="E119" s="1016"/>
      <c r="F119" s="1029"/>
      <c r="G119" s="1030">
        <v>1.5</v>
      </c>
      <c r="H119" s="1013">
        <f>G119*30</f>
        <v>45</v>
      </c>
      <c r="I119" s="1014">
        <v>18</v>
      </c>
      <c r="J119" s="1017">
        <v>9</v>
      </c>
      <c r="K119" s="1017"/>
      <c r="L119" s="1017">
        <v>9</v>
      </c>
      <c r="M119" s="1014">
        <f>H119-I119</f>
        <v>27</v>
      </c>
      <c r="N119" s="1018"/>
      <c r="O119" s="1018"/>
      <c r="P119" s="1018"/>
      <c r="Q119" s="1017"/>
      <c r="R119" s="1017"/>
      <c r="S119" s="1017"/>
      <c r="T119" s="1017"/>
      <c r="U119" s="1017"/>
      <c r="V119" s="1017">
        <v>2</v>
      </c>
      <c r="W119" s="1031"/>
      <c r="X119" s="1031"/>
      <c r="Y119" s="1031"/>
      <c r="Z119" s="537"/>
      <c r="AD119" s="359"/>
      <c r="AE119" s="358">
        <f aca="true" t="shared" si="39" ref="AE119:AP119">IF(N119&lt;&gt;"","так","")</f>
      </c>
      <c r="AF119" s="358">
        <f t="shared" si="39"/>
      </c>
      <c r="AG119" s="358">
        <f t="shared" si="39"/>
      </c>
      <c r="AH119" s="358">
        <f t="shared" si="39"/>
      </c>
      <c r="AI119" s="358">
        <f t="shared" si="39"/>
      </c>
      <c r="AJ119" s="358">
        <f t="shared" si="39"/>
      </c>
      <c r="AK119" s="358">
        <f t="shared" si="39"/>
      </c>
      <c r="AL119" s="358">
        <f t="shared" si="39"/>
      </c>
      <c r="AM119" s="358" t="str">
        <f t="shared" si="39"/>
        <v>так</v>
      </c>
      <c r="AN119" s="358">
        <f t="shared" si="39"/>
      </c>
      <c r="AO119" s="358">
        <f t="shared" si="39"/>
      </c>
      <c r="AP119" s="358">
        <f t="shared" si="39"/>
      </c>
      <c r="AQ119" s="537"/>
      <c r="AS119" s="883">
        <f>AE120+AF120+AG120</f>
        <v>3</v>
      </c>
      <c r="AT119" s="883">
        <f>AH120+AI120+AJ120</f>
        <v>4.5</v>
      </c>
      <c r="AU119" s="883">
        <f>AK120+AL120+AM120</f>
        <v>7</v>
      </c>
      <c r="AV119" s="883">
        <f>AN120+AO120+AP120</f>
        <v>0</v>
      </c>
    </row>
    <row r="120" spans="1:42" s="17" customFormat="1" ht="27" customHeight="1">
      <c r="A120" s="1962" t="s">
        <v>294</v>
      </c>
      <c r="B120" s="1743"/>
      <c r="C120" s="1743"/>
      <c r="D120" s="1743"/>
      <c r="E120" s="1743"/>
      <c r="F120" s="1963"/>
      <c r="G120" s="1021">
        <f>SUM(G91:G119)</f>
        <v>14.5</v>
      </c>
      <c r="H120" s="1022">
        <f aca="true" t="shared" si="40" ref="H120:M120">SUM(H99:H119)</f>
        <v>345</v>
      </c>
      <c r="I120" s="1023">
        <f t="shared" si="40"/>
        <v>132</v>
      </c>
      <c r="J120" s="1023">
        <f t="shared" si="40"/>
        <v>95</v>
      </c>
      <c r="K120" s="1023"/>
      <c r="L120" s="1023">
        <f t="shared" si="40"/>
        <v>37</v>
      </c>
      <c r="M120" s="1024">
        <f t="shared" si="40"/>
        <v>213</v>
      </c>
      <c r="N120" s="1022"/>
      <c r="O120" s="1025">
        <f>SUM(O91:O119)</f>
        <v>2</v>
      </c>
      <c r="P120" s="1025">
        <f>SUM(P91:P119)</f>
        <v>2</v>
      </c>
      <c r="Q120" s="1022">
        <f>SUM(Q99:Q115)</f>
        <v>1</v>
      </c>
      <c r="R120" s="1023">
        <f>SUM(R99:R115)</f>
        <v>2</v>
      </c>
      <c r="S120" s="1024">
        <f>SUM(S99:S115)</f>
        <v>2</v>
      </c>
      <c r="T120" s="1022">
        <f>SUM(T99:T115)</f>
        <v>3</v>
      </c>
      <c r="U120" s="1023">
        <f>SUM(U99:U115)</f>
        <v>2</v>
      </c>
      <c r="V120" s="1024" t="s">
        <v>209</v>
      </c>
      <c r="W120" s="1026"/>
      <c r="X120" s="1027"/>
      <c r="Y120" s="1028"/>
      <c r="Z120" s="832"/>
      <c r="AA120" s="105"/>
      <c r="AB120" s="105"/>
      <c r="AC120" s="105"/>
      <c r="AE120" s="883">
        <f>SUMIF(AE91:AE119,"=так",$G91:$G119)</f>
        <v>0</v>
      </c>
      <c r="AF120" s="883">
        <f aca="true" t="shared" si="41" ref="AF120:AM120">SUMIF(AF91:AF119,"=так",$G91:$G119)</f>
        <v>1.5</v>
      </c>
      <c r="AG120" s="883">
        <f t="shared" si="41"/>
        <v>1.5</v>
      </c>
      <c r="AH120" s="883">
        <f t="shared" si="41"/>
        <v>1.5</v>
      </c>
      <c r="AI120" s="883">
        <f t="shared" si="41"/>
        <v>1.5</v>
      </c>
      <c r="AJ120" s="883">
        <f t="shared" si="41"/>
        <v>1.5</v>
      </c>
      <c r="AK120" s="883">
        <f t="shared" si="41"/>
        <v>4</v>
      </c>
      <c r="AL120" s="883">
        <f t="shared" si="41"/>
        <v>1.5</v>
      </c>
      <c r="AM120" s="883">
        <f t="shared" si="41"/>
        <v>1.5</v>
      </c>
      <c r="AN120" s="358"/>
      <c r="AO120" s="358"/>
      <c r="AP120" s="358"/>
    </row>
    <row r="121" spans="1:42" s="538" customFormat="1" ht="55.5" customHeight="1">
      <c r="A121" s="881"/>
      <c r="B121" s="878" t="s">
        <v>420</v>
      </c>
      <c r="C121" s="877"/>
      <c r="D121" s="1032" t="s">
        <v>321</v>
      </c>
      <c r="E121" s="1032"/>
      <c r="F121" s="1032"/>
      <c r="G121" s="1033">
        <v>3</v>
      </c>
      <c r="H121" s="1032">
        <f>G121*30</f>
        <v>90</v>
      </c>
      <c r="I121" s="1032">
        <f>J121+K121+L121</f>
        <v>36</v>
      </c>
      <c r="J121" s="1032">
        <v>18</v>
      </c>
      <c r="K121" s="1032"/>
      <c r="L121" s="1032">
        <v>18</v>
      </c>
      <c r="M121" s="1032">
        <f>H121-I121</f>
        <v>54</v>
      </c>
      <c r="N121" s="1032"/>
      <c r="O121" s="1032">
        <v>2</v>
      </c>
      <c r="P121" s="1032">
        <v>2</v>
      </c>
      <c r="Q121" s="1032"/>
      <c r="R121" s="1032"/>
      <c r="S121" s="1032"/>
      <c r="T121" s="1032"/>
      <c r="U121" s="1032"/>
      <c r="V121" s="1032"/>
      <c r="W121" s="1034"/>
      <c r="X121" s="1035"/>
      <c r="Y121" s="1035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</row>
    <row r="122" spans="1:42" s="538" customFormat="1" ht="55.5" customHeight="1">
      <c r="A122" s="881"/>
      <c r="B122" s="878"/>
      <c r="C122" s="877"/>
      <c r="D122" s="1032"/>
      <c r="E122" s="1032"/>
      <c r="F122" s="1032"/>
      <c r="G122" s="1033"/>
      <c r="H122" s="1032"/>
      <c r="I122" s="1032"/>
      <c r="J122" s="1032"/>
      <c r="K122" s="1032"/>
      <c r="L122" s="1032"/>
      <c r="M122" s="1032"/>
      <c r="N122" s="1032"/>
      <c r="O122" s="1032"/>
      <c r="P122" s="1032"/>
      <c r="Q122" s="1032"/>
      <c r="R122" s="1032"/>
      <c r="S122" s="1032"/>
      <c r="T122" s="1032"/>
      <c r="U122" s="1032"/>
      <c r="V122" s="1032"/>
      <c r="W122" s="1034"/>
      <c r="X122" s="1035"/>
      <c r="Y122" s="1035"/>
      <c r="AE122" s="358"/>
      <c r="AF122" s="358"/>
      <c r="AG122" s="358"/>
      <c r="AH122" s="358"/>
      <c r="AI122" s="358"/>
      <c r="AJ122" s="358"/>
      <c r="AK122" s="358"/>
      <c r="AL122" s="358"/>
      <c r="AM122" s="358"/>
      <c r="AN122" s="358"/>
      <c r="AO122" s="358"/>
      <c r="AP122" s="358"/>
    </row>
    <row r="123" spans="1:42" s="538" customFormat="1" ht="55.5" customHeight="1">
      <c r="A123" s="881"/>
      <c r="B123" s="878"/>
      <c r="C123" s="877"/>
      <c r="D123" s="1032"/>
      <c r="E123" s="1032"/>
      <c r="F123" s="1032"/>
      <c r="G123" s="1033"/>
      <c r="H123" s="1032"/>
      <c r="I123" s="1032"/>
      <c r="J123" s="1032"/>
      <c r="K123" s="1032"/>
      <c r="L123" s="1032"/>
      <c r="M123" s="1032"/>
      <c r="N123" s="1032"/>
      <c r="O123" s="1032"/>
      <c r="P123" s="1032"/>
      <c r="Q123" s="1032"/>
      <c r="R123" s="1032"/>
      <c r="S123" s="1032"/>
      <c r="T123" s="1032"/>
      <c r="U123" s="1032"/>
      <c r="V123" s="1032"/>
      <c r="W123" s="1034"/>
      <c r="X123" s="1035"/>
      <c r="Y123" s="1035"/>
      <c r="AE123" s="358"/>
      <c r="AF123" s="358"/>
      <c r="AG123" s="358"/>
      <c r="AH123" s="358"/>
      <c r="AI123" s="358"/>
      <c r="AJ123" s="358"/>
      <c r="AK123" s="358"/>
      <c r="AL123" s="358"/>
      <c r="AM123" s="358"/>
      <c r="AN123" s="358"/>
      <c r="AO123" s="358"/>
      <c r="AP123" s="358"/>
    </row>
    <row r="124" spans="1:42" s="538" customFormat="1" ht="38.25" customHeight="1">
      <c r="A124" s="881"/>
      <c r="B124" s="882" t="s">
        <v>421</v>
      </c>
      <c r="C124" s="877"/>
      <c r="D124" s="1032">
        <v>3</v>
      </c>
      <c r="E124" s="1032"/>
      <c r="F124" s="1032"/>
      <c r="G124" s="1033">
        <v>1.5</v>
      </c>
      <c r="H124" s="1032">
        <f>G124*30</f>
        <v>45</v>
      </c>
      <c r="I124" s="1032">
        <f>J124+K124+L124</f>
        <v>15</v>
      </c>
      <c r="J124" s="1032">
        <v>15</v>
      </c>
      <c r="K124" s="1032"/>
      <c r="L124" s="1032"/>
      <c r="M124" s="1032">
        <f>H124-I124</f>
        <v>30</v>
      </c>
      <c r="N124" s="1032"/>
      <c r="O124" s="1032"/>
      <c r="P124" s="1032"/>
      <c r="Q124" s="1032">
        <v>1</v>
      </c>
      <c r="R124" s="1032"/>
      <c r="S124" s="1032"/>
      <c r="T124" s="1032"/>
      <c r="U124" s="1032"/>
      <c r="V124" s="1032"/>
      <c r="W124" s="1034"/>
      <c r="X124" s="1034"/>
      <c r="Y124" s="1034"/>
      <c r="AE124" s="358"/>
      <c r="AF124" s="358"/>
      <c r="AG124" s="358"/>
      <c r="AH124" s="358"/>
      <c r="AI124" s="358"/>
      <c r="AJ124" s="358"/>
      <c r="AK124" s="358"/>
      <c r="AL124" s="358"/>
      <c r="AM124" s="358"/>
      <c r="AN124" s="358"/>
      <c r="AO124" s="358"/>
      <c r="AP124" s="358"/>
    </row>
    <row r="125" spans="1:42" s="538" customFormat="1" ht="38.25" customHeight="1">
      <c r="A125" s="881"/>
      <c r="B125" s="882"/>
      <c r="C125" s="877"/>
      <c r="D125" s="1032"/>
      <c r="E125" s="1032"/>
      <c r="F125" s="1032"/>
      <c r="G125" s="1033"/>
      <c r="H125" s="1032"/>
      <c r="I125" s="1032"/>
      <c r="J125" s="1032"/>
      <c r="K125" s="1032"/>
      <c r="L125" s="1032"/>
      <c r="M125" s="1032"/>
      <c r="N125" s="1032"/>
      <c r="O125" s="1032"/>
      <c r="P125" s="1032"/>
      <c r="Q125" s="1032"/>
      <c r="R125" s="1032"/>
      <c r="S125" s="1032"/>
      <c r="T125" s="1032"/>
      <c r="U125" s="1032"/>
      <c r="V125" s="1032"/>
      <c r="W125" s="1034"/>
      <c r="X125" s="1034"/>
      <c r="Y125" s="1034"/>
      <c r="AE125" s="358"/>
      <c r="AF125" s="358"/>
      <c r="AG125" s="358"/>
      <c r="AH125" s="358"/>
      <c r="AI125" s="358"/>
      <c r="AJ125" s="358"/>
      <c r="AK125" s="358"/>
      <c r="AL125" s="358"/>
      <c r="AM125" s="358"/>
      <c r="AN125" s="358"/>
      <c r="AO125" s="358"/>
      <c r="AP125" s="358"/>
    </row>
    <row r="126" spans="1:42" s="538" customFormat="1" ht="38.25" customHeight="1">
      <c r="A126" s="881"/>
      <c r="B126" s="882"/>
      <c r="C126" s="877"/>
      <c r="D126" s="1032"/>
      <c r="E126" s="1032"/>
      <c r="F126" s="1032"/>
      <c r="G126" s="1033"/>
      <c r="H126" s="1032"/>
      <c r="I126" s="1032"/>
      <c r="J126" s="1032"/>
      <c r="K126" s="1032"/>
      <c r="L126" s="1032"/>
      <c r="M126" s="1032"/>
      <c r="N126" s="1032"/>
      <c r="O126" s="1032"/>
      <c r="P126" s="1032"/>
      <c r="Q126" s="1032"/>
      <c r="R126" s="1032"/>
      <c r="S126" s="1032"/>
      <c r="T126" s="1032"/>
      <c r="U126" s="1032"/>
      <c r="V126" s="1032"/>
      <c r="W126" s="1034"/>
      <c r="X126" s="1034"/>
      <c r="Y126" s="1034"/>
      <c r="AE126" s="358"/>
      <c r="AF126" s="358"/>
      <c r="AG126" s="358"/>
      <c r="AH126" s="358"/>
      <c r="AI126" s="358"/>
      <c r="AJ126" s="358"/>
      <c r="AK126" s="358"/>
      <c r="AL126" s="358"/>
      <c r="AM126" s="358"/>
      <c r="AN126" s="358"/>
      <c r="AO126" s="358"/>
      <c r="AP126" s="358"/>
    </row>
    <row r="127" spans="1:25" s="1043" customFormat="1" ht="36.75" customHeight="1">
      <c r="A127" s="1037"/>
      <c r="B127" s="1038" t="s">
        <v>422</v>
      </c>
      <c r="C127" s="1039"/>
      <c r="D127" s="1040" t="s">
        <v>323</v>
      </c>
      <c r="E127" s="1040"/>
      <c r="F127" s="1040"/>
      <c r="G127" s="1041">
        <v>1.5</v>
      </c>
      <c r="H127" s="1040">
        <f>G127*30</f>
        <v>45</v>
      </c>
      <c r="I127" s="1040">
        <f>J127+K127+L127</f>
        <v>18</v>
      </c>
      <c r="J127" s="1040">
        <v>18</v>
      </c>
      <c r="K127" s="1040"/>
      <c r="L127" s="1040"/>
      <c r="M127" s="1040">
        <f>H127-I127</f>
        <v>27</v>
      </c>
      <c r="N127" s="1040"/>
      <c r="O127" s="1040"/>
      <c r="P127" s="1040"/>
      <c r="Q127" s="1040"/>
      <c r="R127" s="1040">
        <v>2</v>
      </c>
      <c r="S127" s="1040"/>
      <c r="T127" s="1040"/>
      <c r="U127" s="1040"/>
      <c r="V127" s="1040"/>
      <c r="W127" s="1042"/>
      <c r="X127" s="1042"/>
      <c r="Y127" s="1042"/>
    </row>
    <row r="128" spans="1:25" s="1043" customFormat="1" ht="36.75" customHeight="1">
      <c r="A128" s="1037"/>
      <c r="B128" s="1038"/>
      <c r="C128" s="1039"/>
      <c r="D128" s="1040"/>
      <c r="E128" s="1040"/>
      <c r="F128" s="1040"/>
      <c r="G128" s="1041"/>
      <c r="H128" s="1040"/>
      <c r="I128" s="1040"/>
      <c r="J128" s="1040"/>
      <c r="K128" s="1040"/>
      <c r="L128" s="1040"/>
      <c r="M128" s="1040"/>
      <c r="N128" s="1040"/>
      <c r="O128" s="1040"/>
      <c r="P128" s="1040"/>
      <c r="Q128" s="1040"/>
      <c r="R128" s="1040"/>
      <c r="S128" s="1040"/>
      <c r="T128" s="1040"/>
      <c r="U128" s="1040"/>
      <c r="V128" s="1040"/>
      <c r="W128" s="1042"/>
      <c r="X128" s="1042"/>
      <c r="Y128" s="1042"/>
    </row>
    <row r="129" spans="1:25" s="1043" customFormat="1" ht="36.75" customHeight="1">
      <c r="A129" s="1037"/>
      <c r="B129" s="1038"/>
      <c r="C129" s="1039"/>
      <c r="D129" s="1040"/>
      <c r="E129" s="1040"/>
      <c r="F129" s="1040"/>
      <c r="G129" s="1041"/>
      <c r="H129" s="1040"/>
      <c r="I129" s="1040"/>
      <c r="J129" s="1040"/>
      <c r="K129" s="1040"/>
      <c r="L129" s="1040"/>
      <c r="M129" s="1040"/>
      <c r="N129" s="1040"/>
      <c r="O129" s="1040"/>
      <c r="P129" s="1040"/>
      <c r="Q129" s="1040"/>
      <c r="R129" s="1040"/>
      <c r="S129" s="1040"/>
      <c r="T129" s="1040"/>
      <c r="U129" s="1040"/>
      <c r="V129" s="1040"/>
      <c r="W129" s="1042"/>
      <c r="X129" s="1042"/>
      <c r="Y129" s="1042"/>
    </row>
    <row r="130" spans="1:25" s="538" customFormat="1" ht="40.5" customHeight="1">
      <c r="A130" s="881"/>
      <c r="B130" s="882" t="s">
        <v>423</v>
      </c>
      <c r="C130" s="877"/>
      <c r="D130" s="1032" t="s">
        <v>324</v>
      </c>
      <c r="E130" s="1032"/>
      <c r="F130" s="1032"/>
      <c r="G130" s="1033">
        <v>1.5</v>
      </c>
      <c r="H130" s="1032">
        <f>G130*30</f>
        <v>45</v>
      </c>
      <c r="I130" s="1032">
        <f>J130+K130+L130</f>
        <v>18</v>
      </c>
      <c r="J130" s="1032">
        <v>18</v>
      </c>
      <c r="K130" s="1032"/>
      <c r="L130" s="1032"/>
      <c r="M130" s="1032">
        <f>H130-I130</f>
        <v>27</v>
      </c>
      <c r="N130" s="1032"/>
      <c r="O130" s="1032"/>
      <c r="P130" s="1032"/>
      <c r="Q130" s="1032"/>
      <c r="R130" s="1032"/>
      <c r="S130" s="1032">
        <v>2</v>
      </c>
      <c r="T130" s="1032"/>
      <c r="U130" s="1032"/>
      <c r="V130" s="1032"/>
      <c r="W130" s="1034"/>
      <c r="X130" s="1034"/>
      <c r="Y130" s="1034"/>
    </row>
    <row r="131" spans="1:25" s="538" customFormat="1" ht="40.5" customHeight="1">
      <c r="A131" s="881"/>
      <c r="B131" s="882"/>
      <c r="C131" s="877"/>
      <c r="D131" s="1032"/>
      <c r="E131" s="1032"/>
      <c r="F131" s="1032"/>
      <c r="G131" s="1033"/>
      <c r="H131" s="1032"/>
      <c r="I131" s="1032"/>
      <c r="J131" s="1032"/>
      <c r="K131" s="1032"/>
      <c r="L131" s="1032"/>
      <c r="M131" s="1032"/>
      <c r="N131" s="1032"/>
      <c r="O131" s="1032"/>
      <c r="P131" s="1032"/>
      <c r="Q131" s="1032"/>
      <c r="R131" s="1032"/>
      <c r="S131" s="1032"/>
      <c r="T131" s="1032"/>
      <c r="U131" s="1032"/>
      <c r="V131" s="1032"/>
      <c r="W131" s="1034"/>
      <c r="X131" s="1034"/>
      <c r="Y131" s="1034"/>
    </row>
    <row r="132" spans="1:25" s="538" customFormat="1" ht="40.5" customHeight="1">
      <c r="A132" s="881"/>
      <c r="B132" s="882"/>
      <c r="C132" s="877"/>
      <c r="D132" s="1032"/>
      <c r="E132" s="1032"/>
      <c r="F132" s="1032"/>
      <c r="G132" s="1033"/>
      <c r="H132" s="1032"/>
      <c r="I132" s="1032"/>
      <c r="J132" s="1032"/>
      <c r="K132" s="1032"/>
      <c r="L132" s="1032"/>
      <c r="M132" s="1032"/>
      <c r="N132" s="1032"/>
      <c r="O132" s="1032"/>
      <c r="P132" s="1032"/>
      <c r="Q132" s="1032"/>
      <c r="R132" s="1032"/>
      <c r="S132" s="1032"/>
      <c r="T132" s="1032"/>
      <c r="U132" s="1032"/>
      <c r="V132" s="1032"/>
      <c r="W132" s="1034"/>
      <c r="X132" s="1034"/>
      <c r="Y132" s="1034"/>
    </row>
    <row r="133" spans="1:25" s="538" customFormat="1" ht="42.75" customHeight="1">
      <c r="A133" s="881"/>
      <c r="B133" s="882" t="s">
        <v>424</v>
      </c>
      <c r="C133" s="877"/>
      <c r="D133" s="1032">
        <v>5</v>
      </c>
      <c r="E133" s="1032"/>
      <c r="F133" s="1032"/>
      <c r="G133" s="1033">
        <v>2</v>
      </c>
      <c r="H133" s="1032">
        <f>G133*30</f>
        <v>60</v>
      </c>
      <c r="I133" s="1032">
        <f>J133+K133+L133</f>
        <v>22</v>
      </c>
      <c r="J133" s="1032">
        <v>22</v>
      </c>
      <c r="K133" s="1032"/>
      <c r="L133" s="1032"/>
      <c r="M133" s="1032">
        <f>H133-I133</f>
        <v>38</v>
      </c>
      <c r="N133" s="1032"/>
      <c r="O133" s="1032"/>
      <c r="P133" s="1032"/>
      <c r="Q133" s="1032"/>
      <c r="R133" s="1032"/>
      <c r="S133" s="1032"/>
      <c r="T133" s="1033">
        <v>1.5</v>
      </c>
      <c r="U133" s="1032"/>
      <c r="V133" s="1032"/>
      <c r="W133" s="1034"/>
      <c r="X133" s="1034"/>
      <c r="Y133" s="1034"/>
    </row>
    <row r="134" spans="1:25" s="538" customFormat="1" ht="42.75" customHeight="1">
      <c r="A134" s="881"/>
      <c r="B134" s="882"/>
      <c r="C134" s="877"/>
      <c r="D134" s="1032"/>
      <c r="E134" s="1032"/>
      <c r="F134" s="1032"/>
      <c r="G134" s="1033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3"/>
      <c r="U134" s="1032"/>
      <c r="V134" s="1032"/>
      <c r="W134" s="1034"/>
      <c r="X134" s="1034"/>
      <c r="Y134" s="1034"/>
    </row>
    <row r="135" spans="1:25" s="538" customFormat="1" ht="42.75" customHeight="1">
      <c r="A135" s="881"/>
      <c r="B135" s="882"/>
      <c r="C135" s="877"/>
      <c r="D135" s="1032"/>
      <c r="E135" s="1032"/>
      <c r="F135" s="1032"/>
      <c r="G135" s="1033"/>
      <c r="H135" s="1032"/>
      <c r="I135" s="1032"/>
      <c r="J135" s="1032"/>
      <c r="K135" s="1032"/>
      <c r="L135" s="1032"/>
      <c r="M135" s="1032"/>
      <c r="N135" s="1032"/>
      <c r="O135" s="1032"/>
      <c r="P135" s="1032"/>
      <c r="Q135" s="1032"/>
      <c r="R135" s="1032"/>
      <c r="S135" s="1032"/>
      <c r="T135" s="1033"/>
      <c r="U135" s="1032"/>
      <c r="V135" s="1032"/>
      <c r="W135" s="1034"/>
      <c r="X135" s="1034"/>
      <c r="Y135" s="1034"/>
    </row>
    <row r="136" spans="1:25" s="538" customFormat="1" ht="48" customHeight="1">
      <c r="A136" s="881"/>
      <c r="B136" s="882" t="s">
        <v>425</v>
      </c>
      <c r="C136" s="877"/>
      <c r="D136" s="1032">
        <v>5</v>
      </c>
      <c r="E136" s="1032"/>
      <c r="F136" s="1032"/>
      <c r="G136" s="1033">
        <v>2</v>
      </c>
      <c r="H136" s="1032">
        <f>G136*30</f>
        <v>60</v>
      </c>
      <c r="I136" s="1032">
        <f>J136+K136+L136</f>
        <v>22</v>
      </c>
      <c r="J136" s="1032">
        <v>22</v>
      </c>
      <c r="K136" s="1032"/>
      <c r="L136" s="1032"/>
      <c r="M136" s="1032">
        <f>H136-I136</f>
        <v>38</v>
      </c>
      <c r="N136" s="1032"/>
      <c r="O136" s="1032"/>
      <c r="P136" s="1032"/>
      <c r="Q136" s="1032"/>
      <c r="R136" s="1032"/>
      <c r="S136" s="1032"/>
      <c r="T136" s="1033">
        <v>1.5</v>
      </c>
      <c r="U136" s="1032"/>
      <c r="V136" s="1032"/>
      <c r="W136" s="1034"/>
      <c r="X136" s="1034"/>
      <c r="Y136" s="1034"/>
    </row>
    <row r="137" spans="1:25" s="538" customFormat="1" ht="48" customHeight="1">
      <c r="A137" s="881"/>
      <c r="B137" s="882"/>
      <c r="C137" s="877"/>
      <c r="D137" s="1032"/>
      <c r="E137" s="1032"/>
      <c r="F137" s="1032"/>
      <c r="G137" s="1033"/>
      <c r="H137" s="1032"/>
      <c r="I137" s="1032"/>
      <c r="J137" s="1032"/>
      <c r="K137" s="1032"/>
      <c r="L137" s="1032"/>
      <c r="M137" s="1032"/>
      <c r="N137" s="1032"/>
      <c r="O137" s="1032"/>
      <c r="P137" s="1032"/>
      <c r="Q137" s="1032"/>
      <c r="R137" s="1032"/>
      <c r="S137" s="1032"/>
      <c r="T137" s="1033"/>
      <c r="U137" s="1032"/>
      <c r="V137" s="1032"/>
      <c r="W137" s="1034"/>
      <c r="X137" s="1034"/>
      <c r="Y137" s="1034"/>
    </row>
    <row r="138" spans="1:25" s="538" customFormat="1" ht="48" customHeight="1">
      <c r="A138" s="881"/>
      <c r="B138" s="882"/>
      <c r="C138" s="877"/>
      <c r="D138" s="1032"/>
      <c r="E138" s="1032"/>
      <c r="F138" s="1032"/>
      <c r="G138" s="1033"/>
      <c r="H138" s="1032"/>
      <c r="I138" s="1032"/>
      <c r="J138" s="1032"/>
      <c r="K138" s="1032"/>
      <c r="L138" s="1032"/>
      <c r="M138" s="1032"/>
      <c r="N138" s="1032"/>
      <c r="O138" s="1032"/>
      <c r="P138" s="1032"/>
      <c r="Q138" s="1032"/>
      <c r="R138" s="1032"/>
      <c r="S138" s="1032"/>
      <c r="T138" s="1033"/>
      <c r="U138" s="1032"/>
      <c r="V138" s="1032"/>
      <c r="W138" s="1034"/>
      <c r="X138" s="1034"/>
      <c r="Y138" s="1034"/>
    </row>
    <row r="139" spans="1:25" s="538" customFormat="1" ht="39" customHeight="1">
      <c r="A139" s="881"/>
      <c r="B139" s="882" t="s">
        <v>426</v>
      </c>
      <c r="C139" s="877"/>
      <c r="D139" s="1032" t="s">
        <v>325</v>
      </c>
      <c r="E139" s="1032"/>
      <c r="F139" s="1032"/>
      <c r="G139" s="1033">
        <v>1.5</v>
      </c>
      <c r="H139" s="1032">
        <f>G139*30</f>
        <v>45</v>
      </c>
      <c r="I139" s="1032">
        <f>J139+K139+L139</f>
        <v>18</v>
      </c>
      <c r="J139" s="1032">
        <v>18</v>
      </c>
      <c r="K139" s="1032"/>
      <c r="L139" s="1032"/>
      <c r="M139" s="1032">
        <f>H139-I139</f>
        <v>27</v>
      </c>
      <c r="N139" s="1032"/>
      <c r="O139" s="1032"/>
      <c r="P139" s="1032"/>
      <c r="Q139" s="1032"/>
      <c r="R139" s="1032"/>
      <c r="S139" s="1032"/>
      <c r="T139" s="1032"/>
      <c r="U139" s="1032">
        <v>2</v>
      </c>
      <c r="V139" s="1032"/>
      <c r="W139" s="1034"/>
      <c r="X139" s="1034"/>
      <c r="Y139" s="1034"/>
    </row>
    <row r="140" spans="1:25" s="538" customFormat="1" ht="39" customHeight="1">
      <c r="A140" s="881"/>
      <c r="B140" s="882"/>
      <c r="C140" s="877"/>
      <c r="D140" s="1032"/>
      <c r="E140" s="1032"/>
      <c r="F140" s="1032"/>
      <c r="G140" s="1033"/>
      <c r="H140" s="1032"/>
      <c r="I140" s="1032"/>
      <c r="J140" s="1032"/>
      <c r="K140" s="1032"/>
      <c r="L140" s="1032"/>
      <c r="M140" s="1032"/>
      <c r="N140" s="1032"/>
      <c r="O140" s="1032"/>
      <c r="P140" s="1032"/>
      <c r="Q140" s="1032"/>
      <c r="R140" s="1032"/>
      <c r="S140" s="1032"/>
      <c r="T140" s="1032"/>
      <c r="U140" s="1032"/>
      <c r="V140" s="1032"/>
      <c r="W140" s="1034"/>
      <c r="X140" s="1034"/>
      <c r="Y140" s="1034"/>
    </row>
    <row r="141" spans="1:25" s="538" customFormat="1" ht="39" customHeight="1">
      <c r="A141" s="881"/>
      <c r="B141" s="882"/>
      <c r="C141" s="877"/>
      <c r="D141" s="1032"/>
      <c r="E141" s="1032"/>
      <c r="F141" s="1032"/>
      <c r="G141" s="1033"/>
      <c r="H141" s="1032"/>
      <c r="I141" s="1032"/>
      <c r="J141" s="1032"/>
      <c r="K141" s="1032"/>
      <c r="L141" s="1032"/>
      <c r="M141" s="1032"/>
      <c r="N141" s="1032"/>
      <c r="O141" s="1032"/>
      <c r="P141" s="1032"/>
      <c r="Q141" s="1032"/>
      <c r="R141" s="1032"/>
      <c r="S141" s="1032"/>
      <c r="T141" s="1032"/>
      <c r="U141" s="1032"/>
      <c r="V141" s="1032"/>
      <c r="W141" s="1034"/>
      <c r="X141" s="1034"/>
      <c r="Y141" s="1034"/>
    </row>
    <row r="142" spans="1:25" s="538" customFormat="1" ht="35.25" customHeight="1">
      <c r="A142" s="881"/>
      <c r="B142" s="882" t="s">
        <v>427</v>
      </c>
      <c r="C142" s="877"/>
      <c r="D142" s="1032" t="s">
        <v>326</v>
      </c>
      <c r="E142" s="1032"/>
      <c r="F142" s="1032"/>
      <c r="G142" s="1033">
        <v>1.5</v>
      </c>
      <c r="H142" s="1032">
        <f>G142*30</f>
        <v>45</v>
      </c>
      <c r="I142" s="1032">
        <f>J142+K142+L142</f>
        <v>18</v>
      </c>
      <c r="J142" s="1032">
        <v>9</v>
      </c>
      <c r="K142" s="1032"/>
      <c r="L142" s="1032">
        <v>9</v>
      </c>
      <c r="M142" s="1032">
        <f>H142-I142</f>
        <v>27</v>
      </c>
      <c r="N142" s="1032"/>
      <c r="O142" s="1032"/>
      <c r="P142" s="1032"/>
      <c r="Q142" s="1032"/>
      <c r="R142" s="1032"/>
      <c r="S142" s="1032"/>
      <c r="T142" s="1032"/>
      <c r="U142" s="1032"/>
      <c r="V142" s="1032">
        <v>2</v>
      </c>
      <c r="W142" s="1034"/>
      <c r="X142" s="1034"/>
      <c r="Y142" s="1034"/>
    </row>
    <row r="143" spans="1:25" s="538" customFormat="1" ht="35.25" customHeight="1">
      <c r="A143" s="881"/>
      <c r="B143" s="882"/>
      <c r="C143" s="877"/>
      <c r="D143" s="1032"/>
      <c r="E143" s="1032"/>
      <c r="F143" s="1032"/>
      <c r="G143" s="1033"/>
      <c r="H143" s="1032"/>
      <c r="I143" s="1032"/>
      <c r="J143" s="1032"/>
      <c r="K143" s="1032"/>
      <c r="L143" s="1032"/>
      <c r="M143" s="1032"/>
      <c r="N143" s="1032"/>
      <c r="O143" s="1032"/>
      <c r="P143" s="1032"/>
      <c r="Q143" s="1032"/>
      <c r="R143" s="1032"/>
      <c r="S143" s="1032"/>
      <c r="T143" s="1032"/>
      <c r="U143" s="1032"/>
      <c r="V143" s="1032"/>
      <c r="W143" s="1034"/>
      <c r="X143" s="1034"/>
      <c r="Y143" s="1034"/>
    </row>
    <row r="144" spans="1:25" s="538" customFormat="1" ht="35.25" customHeight="1">
      <c r="A144" s="881"/>
      <c r="B144" s="882"/>
      <c r="C144" s="877"/>
      <c r="D144" s="1032"/>
      <c r="E144" s="1032"/>
      <c r="F144" s="1032"/>
      <c r="G144" s="1033"/>
      <c r="H144" s="1032"/>
      <c r="I144" s="1032"/>
      <c r="J144" s="1032"/>
      <c r="K144" s="1032"/>
      <c r="L144" s="1032"/>
      <c r="M144" s="1032"/>
      <c r="N144" s="1032"/>
      <c r="O144" s="1032"/>
      <c r="P144" s="1032"/>
      <c r="Q144" s="1032"/>
      <c r="R144" s="1032"/>
      <c r="S144" s="1032"/>
      <c r="T144" s="1032"/>
      <c r="U144" s="1032"/>
      <c r="V144" s="1032"/>
      <c r="W144" s="1034"/>
      <c r="X144" s="1034"/>
      <c r="Y144" s="1034"/>
    </row>
    <row r="145" spans="1:25" s="538" customFormat="1" ht="40.5" customHeight="1">
      <c r="A145" s="881"/>
      <c r="B145" s="880" t="s">
        <v>297</v>
      </c>
      <c r="C145" s="877"/>
      <c r="D145" s="1036" t="s">
        <v>389</v>
      </c>
      <c r="E145" s="1032"/>
      <c r="F145" s="1032"/>
      <c r="G145" s="1033">
        <v>9.5</v>
      </c>
      <c r="H145" s="1032">
        <f>G145*30</f>
        <v>285</v>
      </c>
      <c r="I145" s="1032">
        <f>J145+K145+L145</f>
        <v>109</v>
      </c>
      <c r="J145" s="1032"/>
      <c r="K145" s="1032"/>
      <c r="L145" s="1032">
        <v>109</v>
      </c>
      <c r="M145" s="1032">
        <f>H145-I145</f>
        <v>176</v>
      </c>
      <c r="N145" s="1032"/>
      <c r="O145" s="1032"/>
      <c r="P145" s="1032"/>
      <c r="Q145" s="1032">
        <v>1</v>
      </c>
      <c r="R145" s="1032">
        <v>2</v>
      </c>
      <c r="S145" s="1032">
        <v>2</v>
      </c>
      <c r="T145" s="1033">
        <v>1.5</v>
      </c>
      <c r="U145" s="1032">
        <v>2</v>
      </c>
      <c r="V145" s="1032">
        <v>2</v>
      </c>
      <c r="W145" s="1034"/>
      <c r="X145" s="1034"/>
      <c r="Y145" s="1034"/>
    </row>
    <row r="146" spans="1:42" s="504" customFormat="1" ht="24.75" customHeight="1">
      <c r="A146" s="881"/>
      <c r="B146" s="880"/>
      <c r="C146" s="877"/>
      <c r="D146" s="1036"/>
      <c r="E146" s="1032"/>
      <c r="F146" s="1032"/>
      <c r="G146" s="1033"/>
      <c r="H146" s="1032"/>
      <c r="I146" s="1032"/>
      <c r="J146" s="1032"/>
      <c r="K146" s="1032"/>
      <c r="L146" s="1032"/>
      <c r="M146" s="1032"/>
      <c r="N146" s="1032"/>
      <c r="O146" s="1032"/>
      <c r="P146" s="1032"/>
      <c r="Q146" s="1032"/>
      <c r="R146" s="1032"/>
      <c r="S146" s="1032"/>
      <c r="T146" s="1033"/>
      <c r="U146" s="1032"/>
      <c r="V146" s="1032"/>
      <c r="W146" s="1034"/>
      <c r="X146" s="1034"/>
      <c r="Y146" s="1034"/>
      <c r="Z146" s="538"/>
      <c r="AA146" s="538"/>
      <c r="AB146" s="538"/>
      <c r="AC146" s="538"/>
      <c r="AE146" s="538"/>
      <c r="AF146" s="538"/>
      <c r="AG146" s="538"/>
      <c r="AH146" s="538"/>
      <c r="AI146" s="538"/>
      <c r="AJ146" s="538"/>
      <c r="AK146" s="538"/>
      <c r="AL146" s="538"/>
      <c r="AM146" s="538"/>
      <c r="AN146" s="538"/>
      <c r="AO146" s="538"/>
      <c r="AP146" s="538"/>
    </row>
    <row r="147" spans="1:42" s="504" customFormat="1" ht="30.75" customHeight="1">
      <c r="A147" s="881"/>
      <c r="B147" s="880"/>
      <c r="C147" s="877"/>
      <c r="D147" s="885"/>
      <c r="E147" s="877"/>
      <c r="F147" s="877"/>
      <c r="G147" s="879"/>
      <c r="H147" s="877"/>
      <c r="I147" s="877"/>
      <c r="J147" s="877"/>
      <c r="K147" s="877"/>
      <c r="L147" s="877"/>
      <c r="M147" s="877"/>
      <c r="N147" s="877"/>
      <c r="O147" s="877"/>
      <c r="P147" s="877"/>
      <c r="Q147" s="877"/>
      <c r="R147" s="877"/>
      <c r="S147" s="877"/>
      <c r="T147" s="879"/>
      <c r="U147" s="877"/>
      <c r="V147" s="877"/>
      <c r="W147" s="510"/>
      <c r="X147" s="510"/>
      <c r="Y147" s="510"/>
      <c r="Z147" s="538"/>
      <c r="AA147" s="538"/>
      <c r="AB147" s="538"/>
      <c r="AC147" s="538"/>
      <c r="AE147" s="538"/>
      <c r="AF147" s="538"/>
      <c r="AG147" s="538"/>
      <c r="AH147" s="538"/>
      <c r="AI147" s="538"/>
      <c r="AJ147" s="538"/>
      <c r="AK147" s="538"/>
      <c r="AL147" s="538"/>
      <c r="AM147" s="538"/>
      <c r="AN147" s="538"/>
      <c r="AO147" s="538"/>
      <c r="AP147" s="538"/>
    </row>
    <row r="148" spans="1:42" s="504" customFormat="1" ht="40.5" customHeight="1" thickBot="1">
      <c r="A148" s="1964" t="s">
        <v>390</v>
      </c>
      <c r="B148" s="1965"/>
      <c r="C148" s="1965"/>
      <c r="D148" s="1965"/>
      <c r="E148" s="1965"/>
      <c r="F148" s="1965"/>
      <c r="G148" s="1965"/>
      <c r="H148" s="1965"/>
      <c r="I148" s="1965"/>
      <c r="J148" s="1965"/>
      <c r="K148" s="1965"/>
      <c r="L148" s="1965"/>
      <c r="M148" s="1965"/>
      <c r="N148" s="1965"/>
      <c r="O148" s="1965"/>
      <c r="P148" s="1965"/>
      <c r="Q148" s="1965"/>
      <c r="R148" s="1965"/>
      <c r="S148" s="1965"/>
      <c r="T148" s="1965"/>
      <c r="U148" s="1965"/>
      <c r="V148" s="1965"/>
      <c r="W148" s="1965"/>
      <c r="X148" s="1965"/>
      <c r="Y148" s="1966"/>
      <c r="Z148" s="538"/>
      <c r="AA148" s="538"/>
      <c r="AB148" s="538"/>
      <c r="AC148" s="538"/>
      <c r="AE148" s="538"/>
      <c r="AF148" s="538"/>
      <c r="AG148" s="538"/>
      <c r="AH148" s="538"/>
      <c r="AI148" s="538"/>
      <c r="AJ148" s="538"/>
      <c r="AK148" s="538"/>
      <c r="AL148" s="538"/>
      <c r="AM148" s="538"/>
      <c r="AN148" s="538"/>
      <c r="AO148" s="538"/>
      <c r="AP148" s="538"/>
    </row>
    <row r="149" spans="1:60" s="17" customFormat="1" ht="18">
      <c r="A149" s="1967" t="s">
        <v>396</v>
      </c>
      <c r="B149" s="1627"/>
      <c r="C149" s="1627"/>
      <c r="D149" s="1627"/>
      <c r="E149" s="1627"/>
      <c r="F149" s="1627"/>
      <c r="G149" s="1627"/>
      <c r="H149" s="1627"/>
      <c r="I149" s="1627"/>
      <c r="J149" s="1627"/>
      <c r="K149" s="1627"/>
      <c r="L149" s="1627"/>
      <c r="M149" s="1627"/>
      <c r="N149" s="1627"/>
      <c r="O149" s="1627"/>
      <c r="P149" s="1627"/>
      <c r="Q149" s="1627"/>
      <c r="R149" s="1627"/>
      <c r="S149" s="1627"/>
      <c r="T149" s="1627"/>
      <c r="U149" s="1627"/>
      <c r="V149" s="1627"/>
      <c r="W149" s="1627"/>
      <c r="X149" s="1627"/>
      <c r="Y149" s="1619"/>
      <c r="Z149" s="358"/>
      <c r="AA149" s="358"/>
      <c r="AB149" s="358"/>
      <c r="AC149" s="358"/>
      <c r="AE149" s="358"/>
      <c r="AF149" s="358"/>
      <c r="AG149" s="358"/>
      <c r="AH149" s="358"/>
      <c r="AI149" s="358"/>
      <c r="AJ149" s="358"/>
      <c r="AK149" s="358"/>
      <c r="AL149" s="358"/>
      <c r="AM149" s="358"/>
      <c r="AN149" s="358"/>
      <c r="AO149" s="358"/>
      <c r="AP149" s="358"/>
      <c r="AW149" s="873">
        <v>1</v>
      </c>
      <c r="AX149" s="873" t="s">
        <v>322</v>
      </c>
      <c r="AY149" s="873" t="s">
        <v>321</v>
      </c>
      <c r="AZ149" s="873">
        <v>3</v>
      </c>
      <c r="BA149" s="873" t="s">
        <v>323</v>
      </c>
      <c r="BB149" s="873" t="s">
        <v>324</v>
      </c>
      <c r="BC149" s="873">
        <v>5</v>
      </c>
      <c r="BD149" s="873" t="s">
        <v>325</v>
      </c>
      <c r="BE149" s="873" t="s">
        <v>326</v>
      </c>
      <c r="BF149" s="873">
        <v>7</v>
      </c>
      <c r="BG149" s="873" t="s">
        <v>327</v>
      </c>
      <c r="BH149" s="873" t="s">
        <v>328</v>
      </c>
    </row>
    <row r="150" spans="1:60" s="17" customFormat="1" ht="30.75" customHeight="1">
      <c r="A150" s="305" t="s">
        <v>195</v>
      </c>
      <c r="B150" s="350" t="s">
        <v>63</v>
      </c>
      <c r="C150" s="158"/>
      <c r="D150" s="39" t="s">
        <v>327</v>
      </c>
      <c r="E150" s="39"/>
      <c r="F150" s="29"/>
      <c r="G150" s="905">
        <v>2.5</v>
      </c>
      <c r="H150" s="41">
        <f>G150*30</f>
        <v>75</v>
      </c>
      <c r="I150" s="63">
        <f>J150+K150+L150</f>
        <v>36</v>
      </c>
      <c r="J150" s="78">
        <v>27</v>
      </c>
      <c r="K150" s="39"/>
      <c r="L150" s="39">
        <v>9</v>
      </c>
      <c r="M150" s="42">
        <f>H150-I150</f>
        <v>39</v>
      </c>
      <c r="N150" s="44"/>
      <c r="O150" s="39"/>
      <c r="P150" s="43"/>
      <c r="Q150" s="41"/>
      <c r="R150" s="39"/>
      <c r="S150" s="42"/>
      <c r="T150" s="128"/>
      <c r="U150" s="78"/>
      <c r="V150" s="123"/>
      <c r="W150" s="133"/>
      <c r="X150" s="78">
        <v>4</v>
      </c>
      <c r="Y150" s="129"/>
      <c r="Z150" s="358"/>
      <c r="AA150" s="358"/>
      <c r="AB150" s="358"/>
      <c r="AC150" s="358"/>
      <c r="AE150" s="358">
        <f>IF(N150&lt;&gt;"","так","")</f>
      </c>
      <c r="AF150" s="358">
        <f aca="true" t="shared" si="42" ref="AF150:AI173">IF(O150&lt;&gt;"","так","")</f>
      </c>
      <c r="AG150" s="358">
        <f t="shared" si="42"/>
      </c>
      <c r="AH150" s="358">
        <f t="shared" si="42"/>
      </c>
      <c r="AI150" s="358">
        <f>IF(R150&lt;&gt;"","так","")</f>
      </c>
      <c r="AJ150" s="358">
        <f aca="true" t="shared" si="43" ref="AJ150:AM173">IF(S150&lt;&gt;"","так","")</f>
      </c>
      <c r="AK150" s="358">
        <f t="shared" si="43"/>
      </c>
      <c r="AL150" s="358">
        <f t="shared" si="43"/>
      </c>
      <c r="AM150" s="358">
        <f>IF(V150&lt;&gt;"","так","")</f>
      </c>
      <c r="AN150" s="358">
        <f aca="true" t="shared" si="44" ref="AN150:AP173">IF(W150&lt;&gt;"","так","")</f>
      </c>
      <c r="AO150" s="358" t="str">
        <f t="shared" si="44"/>
        <v>так</v>
      </c>
      <c r="AP150" s="358">
        <f t="shared" si="44"/>
      </c>
      <c r="AR150" s="17" t="s">
        <v>416</v>
      </c>
      <c r="AW150" s="358">
        <f>COUNTIF($C150:$C173,AW149)</f>
        <v>0</v>
      </c>
      <c r="AX150" s="358">
        <f aca="true" t="shared" si="45" ref="AX150:BH150">COUNTIF($C150:$C173,AX149)</f>
        <v>0</v>
      </c>
      <c r="AY150" s="358">
        <f t="shared" si="45"/>
        <v>0</v>
      </c>
      <c r="AZ150" s="358">
        <f t="shared" si="45"/>
        <v>0</v>
      </c>
      <c r="BA150" s="358">
        <f t="shared" si="45"/>
        <v>0</v>
      </c>
      <c r="BB150" s="358">
        <f t="shared" si="45"/>
        <v>0</v>
      </c>
      <c r="BC150" s="358">
        <f t="shared" si="45"/>
        <v>1</v>
      </c>
      <c r="BD150" s="358">
        <f t="shared" si="45"/>
        <v>0</v>
      </c>
      <c r="BE150" s="358">
        <f t="shared" si="45"/>
        <v>1</v>
      </c>
      <c r="BF150" s="358">
        <f t="shared" si="45"/>
        <v>2</v>
      </c>
      <c r="BG150" s="358">
        <f t="shared" si="45"/>
        <v>1</v>
      </c>
      <c r="BH150" s="358">
        <f t="shared" si="45"/>
        <v>0</v>
      </c>
    </row>
    <row r="151" spans="1:60" s="17" customFormat="1" ht="35.25" customHeight="1">
      <c r="A151" s="305" t="s">
        <v>288</v>
      </c>
      <c r="B151" s="385" t="s">
        <v>206</v>
      </c>
      <c r="C151" s="41"/>
      <c r="D151" s="39" t="s">
        <v>326</v>
      </c>
      <c r="E151" s="39"/>
      <c r="F151" s="29"/>
      <c r="G151" s="905">
        <v>2.5</v>
      </c>
      <c r="H151" s="41">
        <f>G151*30</f>
        <v>75</v>
      </c>
      <c r="I151" s="63">
        <f>J151+K151+L151</f>
        <v>36</v>
      </c>
      <c r="J151" s="78">
        <v>18</v>
      </c>
      <c r="K151" s="39">
        <v>18</v>
      </c>
      <c r="L151" s="39"/>
      <c r="M151" s="42">
        <f>H151-I151</f>
        <v>39</v>
      </c>
      <c r="N151" s="44"/>
      <c r="O151" s="39"/>
      <c r="P151" s="42"/>
      <c r="Q151" s="44"/>
      <c r="R151" s="39"/>
      <c r="S151" s="42"/>
      <c r="T151" s="44"/>
      <c r="U151" s="39"/>
      <c r="V151" s="123">
        <v>4</v>
      </c>
      <c r="W151" s="133"/>
      <c r="X151" s="78"/>
      <c r="Y151" s="129"/>
      <c r="Z151" s="358"/>
      <c r="AA151" s="358"/>
      <c r="AB151" s="358"/>
      <c r="AC151" s="358"/>
      <c r="AE151" s="358">
        <f aca="true" t="shared" si="46" ref="AE151:AE159">IF(N151&lt;&gt;"","так","")</f>
      </c>
      <c r="AF151" s="358">
        <f t="shared" si="42"/>
      </c>
      <c r="AG151" s="358">
        <f t="shared" si="42"/>
      </c>
      <c r="AH151" s="358">
        <f t="shared" si="42"/>
      </c>
      <c r="AI151" s="358">
        <f t="shared" si="42"/>
      </c>
      <c r="AJ151" s="358">
        <f t="shared" si="43"/>
      </c>
      <c r="AK151" s="358">
        <f t="shared" si="43"/>
      </c>
      <c r="AL151" s="358">
        <f t="shared" si="43"/>
      </c>
      <c r="AM151" s="358" t="str">
        <f t="shared" si="43"/>
        <v>так</v>
      </c>
      <c r="AN151" s="358">
        <f t="shared" si="44"/>
      </c>
      <c r="AO151" s="358">
        <f t="shared" si="44"/>
      </c>
      <c r="AP151" s="358">
        <f t="shared" si="44"/>
      </c>
      <c r="AR151" s="17" t="s">
        <v>417</v>
      </c>
      <c r="AW151" s="358">
        <f>COUNTIF($D150:$D173,AW149)</f>
        <v>0</v>
      </c>
      <c r="AX151" s="358">
        <f aca="true" t="shared" si="47" ref="AX151:BH151">COUNTIF($D150:$D173,AX149)</f>
        <v>0</v>
      </c>
      <c r="AY151" s="358">
        <f t="shared" si="47"/>
        <v>0</v>
      </c>
      <c r="AZ151" s="358">
        <f t="shared" si="47"/>
        <v>0</v>
      </c>
      <c r="BA151" s="358">
        <f t="shared" si="47"/>
        <v>0</v>
      </c>
      <c r="BB151" s="358">
        <f t="shared" si="47"/>
        <v>0</v>
      </c>
      <c r="BC151" s="358">
        <f t="shared" si="47"/>
        <v>0</v>
      </c>
      <c r="BD151" s="358">
        <f t="shared" si="47"/>
        <v>1</v>
      </c>
      <c r="BE151" s="358">
        <f t="shared" si="47"/>
        <v>4</v>
      </c>
      <c r="BF151" s="358">
        <f t="shared" si="47"/>
        <v>0</v>
      </c>
      <c r="BG151" s="358">
        <f t="shared" si="47"/>
        <v>2</v>
      </c>
      <c r="BH151" s="358">
        <f t="shared" si="47"/>
        <v>1</v>
      </c>
    </row>
    <row r="152" spans="1:60" s="17" customFormat="1" ht="42" customHeight="1">
      <c r="A152" s="306" t="s">
        <v>197</v>
      </c>
      <c r="B152" s="310" t="s">
        <v>216</v>
      </c>
      <c r="C152" s="610"/>
      <c r="D152" s="611"/>
      <c r="E152" s="611"/>
      <c r="F152" s="612"/>
      <c r="G152" s="304">
        <f aca="true" t="shared" si="48" ref="G152:M152">SUM(G153+G154)</f>
        <v>4.5</v>
      </c>
      <c r="H152" s="41">
        <f aca="true" t="shared" si="49" ref="H152:H159">G152*30</f>
        <v>135</v>
      </c>
      <c r="I152" s="294">
        <f t="shared" si="48"/>
        <v>81</v>
      </c>
      <c r="J152" s="294">
        <f t="shared" si="48"/>
        <v>54</v>
      </c>
      <c r="K152" s="294">
        <f t="shared" si="48"/>
        <v>18</v>
      </c>
      <c r="L152" s="294">
        <f t="shared" si="48"/>
        <v>9</v>
      </c>
      <c r="M152" s="299">
        <f t="shared" si="48"/>
        <v>54</v>
      </c>
      <c r="N152" s="610"/>
      <c r="O152" s="611"/>
      <c r="P152" s="612"/>
      <c r="Q152" s="610"/>
      <c r="R152" s="611"/>
      <c r="S152" s="612"/>
      <c r="T152" s="610"/>
      <c r="U152" s="611"/>
      <c r="V152" s="612"/>
      <c r="W152" s="613"/>
      <c r="X152" s="614"/>
      <c r="Y152" s="615"/>
      <c r="Z152" s="358"/>
      <c r="AA152" s="358"/>
      <c r="AB152" s="358"/>
      <c r="AC152" s="358"/>
      <c r="AE152" s="358">
        <f t="shared" si="46"/>
      </c>
      <c r="AF152" s="358">
        <f t="shared" si="42"/>
      </c>
      <c r="AG152" s="358">
        <f t="shared" si="42"/>
      </c>
      <c r="AH152" s="358">
        <f t="shared" si="42"/>
      </c>
      <c r="AI152" s="358">
        <f t="shared" si="42"/>
      </c>
      <c r="AJ152" s="358">
        <f t="shared" si="43"/>
      </c>
      <c r="AK152" s="358">
        <f t="shared" si="43"/>
      </c>
      <c r="AL152" s="358">
        <f t="shared" si="43"/>
      </c>
      <c r="AM152" s="358">
        <f t="shared" si="43"/>
      </c>
      <c r="AN152" s="358">
        <f t="shared" si="44"/>
      </c>
      <c r="AO152" s="358">
        <f t="shared" si="44"/>
      </c>
      <c r="AP152" s="358">
        <f t="shared" si="44"/>
      </c>
      <c r="AR152" s="17" t="s">
        <v>418</v>
      </c>
      <c r="AW152" s="358">
        <f>COUNTIF($E150:$E173,AW149)</f>
        <v>0</v>
      </c>
      <c r="AX152" s="358">
        <f aca="true" t="shared" si="50" ref="AX152:BH152">COUNTIF($E150:$E173,AX149)</f>
        <v>0</v>
      </c>
      <c r="AY152" s="358">
        <f t="shared" si="50"/>
        <v>0</v>
      </c>
      <c r="AZ152" s="358">
        <f t="shared" si="50"/>
        <v>0</v>
      </c>
      <c r="BA152" s="358">
        <f t="shared" si="50"/>
        <v>0</v>
      </c>
      <c r="BB152" s="358">
        <f t="shared" si="50"/>
        <v>0</v>
      </c>
      <c r="BC152" s="358">
        <f t="shared" si="50"/>
        <v>0</v>
      </c>
      <c r="BD152" s="358">
        <f t="shared" si="50"/>
        <v>0</v>
      </c>
      <c r="BE152" s="358">
        <f t="shared" si="50"/>
        <v>0</v>
      </c>
      <c r="BF152" s="358">
        <f t="shared" si="50"/>
        <v>0</v>
      </c>
      <c r="BG152" s="358">
        <f t="shared" si="50"/>
        <v>0</v>
      </c>
      <c r="BH152" s="358">
        <f t="shared" si="50"/>
        <v>0</v>
      </c>
    </row>
    <row r="153" spans="1:60" s="17" customFormat="1" ht="33.75" customHeight="1">
      <c r="A153" s="306" t="s">
        <v>198</v>
      </c>
      <c r="B153" s="351" t="s">
        <v>283</v>
      </c>
      <c r="C153" s="41"/>
      <c r="D153" s="39" t="s">
        <v>325</v>
      </c>
      <c r="E153" s="39"/>
      <c r="F153" s="29"/>
      <c r="G153" s="903">
        <v>3</v>
      </c>
      <c r="H153" s="41">
        <f t="shared" si="49"/>
        <v>90</v>
      </c>
      <c r="I153" s="63">
        <f>J153+K153+L153</f>
        <v>54</v>
      </c>
      <c r="J153" s="78">
        <v>36</v>
      </c>
      <c r="K153" s="39">
        <v>18</v>
      </c>
      <c r="L153" s="39"/>
      <c r="M153" s="42">
        <f>H153-I153</f>
        <v>36</v>
      </c>
      <c r="N153" s="44"/>
      <c r="O153" s="39"/>
      <c r="P153" s="43"/>
      <c r="Q153" s="41"/>
      <c r="R153" s="39"/>
      <c r="S153" s="42"/>
      <c r="T153" s="128"/>
      <c r="U153" s="78">
        <v>6</v>
      </c>
      <c r="V153" s="123"/>
      <c r="W153" s="133"/>
      <c r="X153" s="78"/>
      <c r="Y153" s="129"/>
      <c r="Z153" s="358"/>
      <c r="AA153" s="358"/>
      <c r="AB153" s="358"/>
      <c r="AC153" s="358"/>
      <c r="AE153" s="358">
        <f t="shared" si="46"/>
      </c>
      <c r="AF153" s="358">
        <f t="shared" si="42"/>
      </c>
      <c r="AG153" s="358">
        <f t="shared" si="42"/>
      </c>
      <c r="AH153" s="358">
        <f t="shared" si="42"/>
      </c>
      <c r="AI153" s="358">
        <f t="shared" si="42"/>
      </c>
      <c r="AJ153" s="358">
        <f t="shared" si="43"/>
      </c>
      <c r="AK153" s="358">
        <f t="shared" si="43"/>
      </c>
      <c r="AL153" s="358" t="str">
        <f t="shared" si="43"/>
        <v>так</v>
      </c>
      <c r="AM153" s="358">
        <f t="shared" si="43"/>
      </c>
      <c r="AN153" s="358">
        <f t="shared" si="44"/>
      </c>
      <c r="AO153" s="358">
        <f t="shared" si="44"/>
      </c>
      <c r="AP153" s="358">
        <f t="shared" si="44"/>
      </c>
      <c r="AR153" s="17" t="s">
        <v>419</v>
      </c>
      <c r="AW153" s="358">
        <f>COUNTIF($F150:$F173,AW149)</f>
        <v>0</v>
      </c>
      <c r="AX153" s="358">
        <f aca="true" t="shared" si="51" ref="AX153:BH153">COUNTIF($F150:$F173,AX149)</f>
        <v>0</v>
      </c>
      <c r="AY153" s="358">
        <f t="shared" si="51"/>
        <v>0</v>
      </c>
      <c r="AZ153" s="358">
        <f t="shared" si="51"/>
        <v>0</v>
      </c>
      <c r="BA153" s="358">
        <f t="shared" si="51"/>
        <v>0</v>
      </c>
      <c r="BB153" s="358">
        <f t="shared" si="51"/>
        <v>0</v>
      </c>
      <c r="BC153" s="358">
        <f t="shared" si="51"/>
        <v>0</v>
      </c>
      <c r="BD153" s="358">
        <f t="shared" si="51"/>
        <v>0</v>
      </c>
      <c r="BE153" s="358">
        <f t="shared" si="51"/>
        <v>0</v>
      </c>
      <c r="BF153" s="358">
        <f t="shared" si="51"/>
        <v>0</v>
      </c>
      <c r="BG153" s="358">
        <f t="shared" si="51"/>
        <v>1</v>
      </c>
      <c r="BH153" s="358">
        <f t="shared" si="51"/>
        <v>0</v>
      </c>
    </row>
    <row r="154" spans="1:60" s="17" customFormat="1" ht="34.5" customHeight="1">
      <c r="A154" s="306" t="s">
        <v>217</v>
      </c>
      <c r="B154" s="351" t="s">
        <v>282</v>
      </c>
      <c r="C154" s="41"/>
      <c r="D154" s="39" t="s">
        <v>326</v>
      </c>
      <c r="E154" s="39"/>
      <c r="F154" s="29"/>
      <c r="G154" s="91">
        <v>1.5</v>
      </c>
      <c r="H154" s="41">
        <f t="shared" si="49"/>
        <v>45</v>
      </c>
      <c r="I154" s="63">
        <f>J154+K154+L154</f>
        <v>27</v>
      </c>
      <c r="J154" s="78">
        <v>18</v>
      </c>
      <c r="K154" s="39"/>
      <c r="L154" s="39">
        <v>9</v>
      </c>
      <c r="M154" s="42">
        <f>H154-I154</f>
        <v>18</v>
      </c>
      <c r="N154" s="44"/>
      <c r="O154" s="39"/>
      <c r="P154" s="43"/>
      <c r="Q154" s="41"/>
      <c r="R154" s="39"/>
      <c r="S154" s="42"/>
      <c r="T154" s="128"/>
      <c r="U154" s="78"/>
      <c r="V154" s="123">
        <v>3</v>
      </c>
      <c r="W154" s="133"/>
      <c r="X154" s="78"/>
      <c r="Y154" s="129"/>
      <c r="Z154" s="358"/>
      <c r="AA154" s="358"/>
      <c r="AB154" s="358"/>
      <c r="AC154" s="358"/>
      <c r="AE154" s="358">
        <f t="shared" si="46"/>
      </c>
      <c r="AF154" s="358">
        <f t="shared" si="42"/>
      </c>
      <c r="AG154" s="358">
        <f t="shared" si="42"/>
      </c>
      <c r="AH154" s="358">
        <f t="shared" si="42"/>
      </c>
      <c r="AI154" s="358">
        <f t="shared" si="42"/>
      </c>
      <c r="AJ154" s="358">
        <f t="shared" si="43"/>
      </c>
      <c r="AK154" s="358">
        <f t="shared" si="43"/>
      </c>
      <c r="AL154" s="358">
        <f t="shared" si="43"/>
      </c>
      <c r="AM154" s="358" t="str">
        <f t="shared" si="43"/>
        <v>так</v>
      </c>
      <c r="AN154" s="358">
        <f t="shared" si="44"/>
      </c>
      <c r="AO154" s="358">
        <f t="shared" si="44"/>
      </c>
      <c r="AP154" s="358">
        <f t="shared" si="44"/>
      </c>
      <c r="AW154" s="358"/>
      <c r="AX154" s="358"/>
      <c r="AY154" s="358"/>
      <c r="AZ154" s="358"/>
      <c r="BA154" s="358"/>
      <c r="BB154" s="358"/>
      <c r="BC154" s="358"/>
      <c r="BD154" s="358"/>
      <c r="BE154" s="358"/>
      <c r="BF154" s="358"/>
      <c r="BG154" s="358"/>
      <c r="BH154" s="358"/>
    </row>
    <row r="155" spans="1:43" s="17" customFormat="1" ht="28.5" customHeight="1">
      <c r="A155" s="306" t="s">
        <v>220</v>
      </c>
      <c r="B155" s="386" t="s">
        <v>219</v>
      </c>
      <c r="C155" s="54"/>
      <c r="D155" s="36" t="s">
        <v>328</v>
      </c>
      <c r="E155" s="36"/>
      <c r="F155" s="58"/>
      <c r="G155" s="937">
        <v>5</v>
      </c>
      <c r="H155" s="41">
        <f t="shared" si="49"/>
        <v>150</v>
      </c>
      <c r="I155" s="112">
        <f>J155+K155+L155</f>
        <v>96</v>
      </c>
      <c r="J155" s="36">
        <v>32</v>
      </c>
      <c r="K155" s="36">
        <v>64</v>
      </c>
      <c r="L155" s="36"/>
      <c r="M155" s="57">
        <f>H155-I155</f>
        <v>54</v>
      </c>
      <c r="N155" s="113"/>
      <c r="O155" s="36"/>
      <c r="P155" s="57"/>
      <c r="Q155" s="54"/>
      <c r="R155" s="36"/>
      <c r="S155" s="57"/>
      <c r="T155" s="54"/>
      <c r="U155" s="36"/>
      <c r="V155" s="114"/>
      <c r="W155" s="160"/>
      <c r="X155" s="115"/>
      <c r="Y155" s="258">
        <v>12</v>
      </c>
      <c r="Z155" s="358"/>
      <c r="AA155" s="358"/>
      <c r="AB155" s="358"/>
      <c r="AC155" s="358"/>
      <c r="AE155" s="358">
        <f t="shared" si="46"/>
      </c>
      <c r="AF155" s="358">
        <f t="shared" si="42"/>
      </c>
      <c r="AG155" s="358">
        <f t="shared" si="42"/>
      </c>
      <c r="AH155" s="358">
        <f t="shared" si="42"/>
      </c>
      <c r="AI155" s="358">
        <f t="shared" si="42"/>
      </c>
      <c r="AJ155" s="358">
        <f t="shared" si="43"/>
      </c>
      <c r="AK155" s="358">
        <f t="shared" si="43"/>
      </c>
      <c r="AL155" s="358">
        <f t="shared" si="43"/>
      </c>
      <c r="AM155" s="358">
        <f t="shared" si="43"/>
      </c>
      <c r="AN155" s="358">
        <f t="shared" si="44"/>
      </c>
      <c r="AO155" s="358">
        <f t="shared" si="44"/>
      </c>
      <c r="AP155" s="358" t="str">
        <f t="shared" si="44"/>
        <v>так</v>
      </c>
      <c r="AQ155" s="995"/>
    </row>
    <row r="156" spans="1:42" s="17" customFormat="1" ht="42" customHeight="1">
      <c r="A156" s="306" t="s">
        <v>200</v>
      </c>
      <c r="B156" s="310" t="s">
        <v>224</v>
      </c>
      <c r="C156" s="44"/>
      <c r="D156" s="39"/>
      <c r="E156" s="39"/>
      <c r="F156" s="30"/>
      <c r="G156" s="486">
        <f>SUM(G157+G158+G161)</f>
        <v>13</v>
      </c>
      <c r="H156" s="41">
        <f t="shared" si="49"/>
        <v>390</v>
      </c>
      <c r="I156" s="297">
        <f>SUM(I157+I158+I161)</f>
        <v>207</v>
      </c>
      <c r="J156" s="297">
        <f>SUM(J157+J158+J161)</f>
        <v>114</v>
      </c>
      <c r="K156" s="297">
        <f>SUM(K157+K158+K161)</f>
        <v>33</v>
      </c>
      <c r="L156" s="297">
        <f>SUM(L157+L158+L161)</f>
        <v>60</v>
      </c>
      <c r="M156" s="132">
        <f>SUM(M157+M158+M161)</f>
        <v>183</v>
      </c>
      <c r="N156" s="122"/>
      <c r="O156" s="39"/>
      <c r="P156" s="42"/>
      <c r="Q156" s="44"/>
      <c r="R156" s="39"/>
      <c r="S156" s="42"/>
      <c r="T156" s="44"/>
      <c r="U156" s="39"/>
      <c r="V156" s="123"/>
      <c r="W156" s="133"/>
      <c r="X156" s="78"/>
      <c r="Y156" s="129"/>
      <c r="Z156" s="358"/>
      <c r="AA156" s="358"/>
      <c r="AB156" s="358"/>
      <c r="AC156" s="358"/>
      <c r="AE156" s="358">
        <f t="shared" si="46"/>
      </c>
      <c r="AF156" s="358">
        <f t="shared" si="42"/>
      </c>
      <c r="AG156" s="358">
        <f t="shared" si="42"/>
      </c>
      <c r="AH156" s="358">
        <f t="shared" si="42"/>
      </c>
      <c r="AI156" s="358">
        <f t="shared" si="42"/>
      </c>
      <c r="AJ156" s="358">
        <f t="shared" si="43"/>
      </c>
      <c r="AK156" s="358">
        <f t="shared" si="43"/>
      </c>
      <c r="AL156" s="358">
        <f t="shared" si="43"/>
      </c>
      <c r="AM156" s="358">
        <f t="shared" si="43"/>
      </c>
      <c r="AN156" s="358">
        <f t="shared" si="44"/>
      </c>
      <c r="AO156" s="358">
        <f t="shared" si="44"/>
      </c>
      <c r="AP156" s="358">
        <f t="shared" si="44"/>
      </c>
    </row>
    <row r="157" spans="1:42" s="17" customFormat="1" ht="34.5" customHeight="1">
      <c r="A157" s="306" t="s">
        <v>225</v>
      </c>
      <c r="B157" s="352" t="s">
        <v>60</v>
      </c>
      <c r="C157" s="44"/>
      <c r="D157" s="39" t="s">
        <v>326</v>
      </c>
      <c r="E157" s="39"/>
      <c r="F157" s="30"/>
      <c r="G157" s="814">
        <v>2</v>
      </c>
      <c r="H157" s="41">
        <f t="shared" si="49"/>
        <v>60</v>
      </c>
      <c r="I157" s="63">
        <f>J157+K157+L157</f>
        <v>36</v>
      </c>
      <c r="J157" s="39">
        <v>18</v>
      </c>
      <c r="K157" s="39">
        <v>18</v>
      </c>
      <c r="L157" s="39"/>
      <c r="M157" s="57">
        <f>H157-I157</f>
        <v>24</v>
      </c>
      <c r="N157" s="122"/>
      <c r="O157" s="39"/>
      <c r="P157" s="42"/>
      <c r="Q157" s="44"/>
      <c r="R157" s="39"/>
      <c r="S157" s="42"/>
      <c r="T157" s="44"/>
      <c r="U157" s="39"/>
      <c r="V157" s="123">
        <v>4</v>
      </c>
      <c r="W157" s="133"/>
      <c r="X157" s="78"/>
      <c r="Y157" s="129"/>
      <c r="Z157" s="358"/>
      <c r="AA157" s="358"/>
      <c r="AB157" s="358"/>
      <c r="AC157" s="358"/>
      <c r="AE157" s="358">
        <f t="shared" si="46"/>
      </c>
      <c r="AF157" s="358">
        <f t="shared" si="42"/>
      </c>
      <c r="AG157" s="358">
        <f t="shared" si="42"/>
      </c>
      <c r="AH157" s="358">
        <f t="shared" si="42"/>
      </c>
      <c r="AI157" s="358">
        <f t="shared" si="42"/>
      </c>
      <c r="AJ157" s="358">
        <f t="shared" si="43"/>
      </c>
      <c r="AK157" s="358">
        <f t="shared" si="43"/>
      </c>
      <c r="AL157" s="358">
        <f t="shared" si="43"/>
      </c>
      <c r="AM157" s="358" t="str">
        <f t="shared" si="43"/>
        <v>так</v>
      </c>
      <c r="AN157" s="358">
        <f t="shared" si="44"/>
      </c>
      <c r="AO157" s="358">
        <f t="shared" si="44"/>
      </c>
      <c r="AP157" s="358">
        <f t="shared" si="44"/>
      </c>
    </row>
    <row r="158" spans="1:42" s="17" customFormat="1" ht="48" customHeight="1">
      <c r="A158" s="305" t="s">
        <v>226</v>
      </c>
      <c r="B158" s="351" t="s">
        <v>65</v>
      </c>
      <c r="C158" s="59"/>
      <c r="D158" s="33"/>
      <c r="E158" s="33"/>
      <c r="F158" s="37"/>
      <c r="G158" s="92">
        <f>G159+G160</f>
        <v>6</v>
      </c>
      <c r="H158" s="41">
        <f t="shared" si="49"/>
        <v>180</v>
      </c>
      <c r="I158" s="316">
        <f>I159+I160</f>
        <v>108</v>
      </c>
      <c r="J158" s="316">
        <f>J159+J160</f>
        <v>60</v>
      </c>
      <c r="K158" s="316">
        <f>K159+K160</f>
        <v>15</v>
      </c>
      <c r="L158" s="316">
        <f>L159+L160</f>
        <v>33</v>
      </c>
      <c r="M158" s="317">
        <f>H158-I158</f>
        <v>72</v>
      </c>
      <c r="N158" s="118"/>
      <c r="O158" s="33"/>
      <c r="P158" s="119"/>
      <c r="Q158" s="59"/>
      <c r="R158" s="33"/>
      <c r="S158" s="117"/>
      <c r="T158" s="59"/>
      <c r="U158" s="33"/>
      <c r="V158" s="121"/>
      <c r="W158" s="120"/>
      <c r="X158" s="77"/>
      <c r="Y158" s="136"/>
      <c r="Z158" s="358"/>
      <c r="AA158" s="358"/>
      <c r="AB158" s="358"/>
      <c r="AC158" s="358"/>
      <c r="AE158" s="358">
        <f t="shared" si="46"/>
      </c>
      <c r="AF158" s="358">
        <f t="shared" si="42"/>
      </c>
      <c r="AG158" s="358">
        <f t="shared" si="42"/>
      </c>
      <c r="AH158" s="358">
        <f t="shared" si="42"/>
      </c>
      <c r="AI158" s="358">
        <f t="shared" si="42"/>
      </c>
      <c r="AJ158" s="358">
        <f t="shared" si="43"/>
      </c>
      <c r="AK158" s="358">
        <f t="shared" si="43"/>
      </c>
      <c r="AL158" s="358">
        <f t="shared" si="43"/>
      </c>
      <c r="AM158" s="358">
        <f t="shared" si="43"/>
      </c>
      <c r="AN158" s="358">
        <f t="shared" si="44"/>
      </c>
      <c r="AO158" s="358">
        <f t="shared" si="44"/>
      </c>
      <c r="AP158" s="358">
        <f t="shared" si="44"/>
      </c>
    </row>
    <row r="159" spans="1:43" s="17" customFormat="1" ht="49.5" customHeight="1">
      <c r="A159" s="307" t="s">
        <v>227</v>
      </c>
      <c r="B159" s="351" t="s">
        <v>65</v>
      </c>
      <c r="C159" s="41">
        <v>7</v>
      </c>
      <c r="D159" s="39"/>
      <c r="E159" s="39"/>
      <c r="F159" s="29"/>
      <c r="G159" s="903">
        <v>5</v>
      </c>
      <c r="H159" s="41">
        <f t="shared" si="49"/>
        <v>150</v>
      </c>
      <c r="I159" s="63">
        <f>J159+K159+L159</f>
        <v>90</v>
      </c>
      <c r="J159" s="78">
        <v>60</v>
      </c>
      <c r="K159" s="39">
        <v>15</v>
      </c>
      <c r="L159" s="39">
        <v>15</v>
      </c>
      <c r="M159" s="42">
        <f>H159-I159</f>
        <v>60</v>
      </c>
      <c r="N159" s="44"/>
      <c r="O159" s="39"/>
      <c r="P159" s="43"/>
      <c r="Q159" s="41"/>
      <c r="R159" s="39"/>
      <c r="S159" s="42"/>
      <c r="T159" s="128"/>
      <c r="U159" s="78"/>
      <c r="V159" s="123"/>
      <c r="W159" s="133">
        <v>6</v>
      </c>
      <c r="X159" s="78"/>
      <c r="Y159" s="129"/>
      <c r="Z159" s="358"/>
      <c r="AA159" s="358"/>
      <c r="AB159" s="358"/>
      <c r="AC159" s="358"/>
      <c r="AE159" s="358">
        <f t="shared" si="46"/>
      </c>
      <c r="AF159" s="358">
        <f t="shared" si="42"/>
      </c>
      <c r="AG159" s="358">
        <f t="shared" si="42"/>
      </c>
      <c r="AH159" s="358">
        <f t="shared" si="42"/>
      </c>
      <c r="AI159" s="358">
        <f t="shared" si="42"/>
      </c>
      <c r="AJ159" s="358">
        <f t="shared" si="43"/>
      </c>
      <c r="AK159" s="358">
        <f t="shared" si="43"/>
      </c>
      <c r="AL159" s="358">
        <f t="shared" si="43"/>
      </c>
      <c r="AM159" s="358">
        <f t="shared" si="43"/>
      </c>
      <c r="AN159" s="358" t="str">
        <f t="shared" si="44"/>
        <v>так</v>
      </c>
      <c r="AO159" s="358">
        <f t="shared" si="44"/>
      </c>
      <c r="AP159" s="358">
        <f t="shared" si="44"/>
      </c>
      <c r="AQ159" s="995"/>
    </row>
    <row r="160" spans="1:42" s="17" customFormat="1" ht="50.25" customHeight="1">
      <c r="A160" s="307" t="s">
        <v>228</v>
      </c>
      <c r="B160" s="351" t="s">
        <v>353</v>
      </c>
      <c r="C160" s="41"/>
      <c r="D160" s="39"/>
      <c r="E160" s="39"/>
      <c r="F160" s="29" t="s">
        <v>327</v>
      </c>
      <c r="G160" s="91">
        <v>1</v>
      </c>
      <c r="H160" s="41">
        <f>G160*30</f>
        <v>30</v>
      </c>
      <c r="I160" s="63">
        <f>J160+K160+L160</f>
        <v>18</v>
      </c>
      <c r="J160" s="78"/>
      <c r="K160" s="39"/>
      <c r="L160" s="39">
        <v>18</v>
      </c>
      <c r="M160" s="42">
        <f>H160-I160</f>
        <v>12</v>
      </c>
      <c r="N160" s="44"/>
      <c r="O160" s="39"/>
      <c r="P160" s="43"/>
      <c r="Q160" s="41"/>
      <c r="R160" s="39"/>
      <c r="S160" s="42"/>
      <c r="T160" s="128"/>
      <c r="U160" s="78"/>
      <c r="V160" s="123"/>
      <c r="W160" s="133"/>
      <c r="X160" s="78">
        <v>2</v>
      </c>
      <c r="Y160" s="129"/>
      <c r="Z160" s="358"/>
      <c r="AA160" s="358"/>
      <c r="AB160" s="358"/>
      <c r="AC160" s="358"/>
      <c r="AE160" s="358">
        <f>IF(N160&lt;&gt;"","так","")</f>
      </c>
      <c r="AF160" s="358">
        <f t="shared" si="42"/>
      </c>
      <c r="AG160" s="358">
        <f t="shared" si="42"/>
      </c>
      <c r="AH160" s="358">
        <f t="shared" si="42"/>
      </c>
      <c r="AI160" s="358">
        <f>IF(R160&lt;&gt;"","так","")</f>
      </c>
      <c r="AJ160" s="358">
        <f t="shared" si="43"/>
      </c>
      <c r="AK160" s="358">
        <f t="shared" si="43"/>
      </c>
      <c r="AL160" s="358">
        <f t="shared" si="43"/>
      </c>
      <c r="AM160" s="358">
        <f>IF(V160&lt;&gt;"","так","")</f>
      </c>
      <c r="AN160" s="358">
        <f t="shared" si="44"/>
      </c>
      <c r="AO160" s="358" t="str">
        <f t="shared" si="44"/>
        <v>так</v>
      </c>
      <c r="AP160" s="358">
        <f t="shared" si="44"/>
      </c>
    </row>
    <row r="161" spans="1:42" s="17" customFormat="1" ht="35.25" customHeight="1">
      <c r="A161" s="305" t="s">
        <v>229</v>
      </c>
      <c r="B161" s="353" t="s">
        <v>69</v>
      </c>
      <c r="C161" s="59" t="s">
        <v>327</v>
      </c>
      <c r="D161" s="33"/>
      <c r="E161" s="33"/>
      <c r="F161" s="32"/>
      <c r="G161" s="93">
        <f>H161/30</f>
        <v>5</v>
      </c>
      <c r="H161" s="377">
        <v>150</v>
      </c>
      <c r="I161" s="378">
        <f>J161+K161+L161</f>
        <v>63</v>
      </c>
      <c r="J161" s="379">
        <v>36</v>
      </c>
      <c r="K161" s="380"/>
      <c r="L161" s="380">
        <v>27</v>
      </c>
      <c r="M161" s="381">
        <f>H161-I161</f>
        <v>87</v>
      </c>
      <c r="N161" s="137"/>
      <c r="O161" s="33"/>
      <c r="P161" s="119"/>
      <c r="Q161" s="59"/>
      <c r="R161" s="33"/>
      <c r="S161" s="117"/>
      <c r="T161" s="135"/>
      <c r="U161" s="77"/>
      <c r="V161" s="121"/>
      <c r="W161" s="120"/>
      <c r="X161" s="77">
        <v>7</v>
      </c>
      <c r="Y161" s="129"/>
      <c r="Z161" s="358"/>
      <c r="AA161" s="358"/>
      <c r="AB161" s="358"/>
      <c r="AC161" s="358"/>
      <c r="AE161" s="358">
        <f aca="true" t="shared" si="52" ref="AE161:AE169">IF(N161&lt;&gt;"","так","")</f>
      </c>
      <c r="AF161" s="358">
        <f t="shared" si="42"/>
      </c>
      <c r="AG161" s="358">
        <f t="shared" si="42"/>
      </c>
      <c r="AH161" s="358">
        <f t="shared" si="42"/>
      </c>
      <c r="AI161" s="358">
        <f t="shared" si="42"/>
      </c>
      <c r="AJ161" s="358">
        <f t="shared" si="43"/>
      </c>
      <c r="AK161" s="358">
        <f t="shared" si="43"/>
      </c>
      <c r="AL161" s="358">
        <f t="shared" si="43"/>
      </c>
      <c r="AM161" s="358">
        <f t="shared" si="43"/>
      </c>
      <c r="AN161" s="358">
        <f t="shared" si="44"/>
      </c>
      <c r="AO161" s="358" t="str">
        <f t="shared" si="44"/>
        <v>так</v>
      </c>
      <c r="AP161" s="358">
        <f t="shared" si="44"/>
      </c>
    </row>
    <row r="162" spans="1:42" s="17" customFormat="1" ht="41.25" customHeight="1">
      <c r="A162" s="308" t="s">
        <v>201</v>
      </c>
      <c r="B162" s="310" t="s">
        <v>230</v>
      </c>
      <c r="C162" s="44"/>
      <c r="D162" s="39"/>
      <c r="E162" s="39"/>
      <c r="F162" s="29"/>
      <c r="G162" s="486">
        <f>SUM(G164+G163)</f>
        <v>7.5</v>
      </c>
      <c r="H162" s="297">
        <f aca="true" t="shared" si="53" ref="H162:M162">SUM(H164+H163)</f>
        <v>225</v>
      </c>
      <c r="I162" s="131">
        <f t="shared" si="53"/>
        <v>133</v>
      </c>
      <c r="J162" s="131">
        <f t="shared" si="53"/>
        <v>74</v>
      </c>
      <c r="K162" s="131">
        <f t="shared" si="53"/>
        <v>15</v>
      </c>
      <c r="L162" s="131">
        <f t="shared" si="53"/>
        <v>44</v>
      </c>
      <c r="M162" s="132">
        <f t="shared" si="53"/>
        <v>92</v>
      </c>
      <c r="N162" s="44"/>
      <c r="O162" s="39"/>
      <c r="P162" s="42"/>
      <c r="Q162" s="44"/>
      <c r="R162" s="39"/>
      <c r="S162" s="42"/>
      <c r="T162" s="133"/>
      <c r="U162" s="78"/>
      <c r="V162" s="123"/>
      <c r="W162" s="133"/>
      <c r="X162" s="78"/>
      <c r="Y162" s="129"/>
      <c r="Z162" s="358"/>
      <c r="AA162" s="358"/>
      <c r="AB162" s="358"/>
      <c r="AC162" s="358"/>
      <c r="AE162" s="358">
        <f t="shared" si="52"/>
      </c>
      <c r="AF162" s="358">
        <f t="shared" si="42"/>
      </c>
      <c r="AG162" s="358">
        <f t="shared" si="42"/>
      </c>
      <c r="AH162" s="358">
        <f t="shared" si="42"/>
      </c>
      <c r="AI162" s="358">
        <f t="shared" si="42"/>
      </c>
      <c r="AJ162" s="358">
        <f t="shared" si="43"/>
      </c>
      <c r="AK162" s="358">
        <f t="shared" si="43"/>
      </c>
      <c r="AL162" s="358">
        <f t="shared" si="43"/>
      </c>
      <c r="AM162" s="358">
        <f t="shared" si="43"/>
      </c>
      <c r="AN162" s="358">
        <f t="shared" si="44"/>
      </c>
      <c r="AO162" s="358">
        <f t="shared" si="44"/>
      </c>
      <c r="AP162" s="358">
        <f t="shared" si="44"/>
      </c>
    </row>
    <row r="163" spans="1:42" s="17" customFormat="1" ht="15.75">
      <c r="A163" s="305" t="s">
        <v>202</v>
      </c>
      <c r="B163" s="351" t="s">
        <v>66</v>
      </c>
      <c r="C163" s="41">
        <v>5</v>
      </c>
      <c r="D163" s="39"/>
      <c r="E163" s="39"/>
      <c r="F163" s="29"/>
      <c r="G163" s="903">
        <v>3.5</v>
      </c>
      <c r="H163" s="41">
        <f>G163*30</f>
        <v>105</v>
      </c>
      <c r="I163" s="63">
        <f>J163+K163+L163</f>
        <v>75</v>
      </c>
      <c r="J163" s="78">
        <v>45</v>
      </c>
      <c r="K163" s="39">
        <v>15</v>
      </c>
      <c r="L163" s="39">
        <v>15</v>
      </c>
      <c r="M163" s="42">
        <f>H163-I163</f>
        <v>30</v>
      </c>
      <c r="N163" s="44"/>
      <c r="O163" s="39"/>
      <c r="P163" s="43"/>
      <c r="Q163" s="41"/>
      <c r="R163" s="39"/>
      <c r="S163" s="42"/>
      <c r="T163" s="128">
        <v>5</v>
      </c>
      <c r="U163" s="78"/>
      <c r="V163" s="123"/>
      <c r="W163" s="133"/>
      <c r="X163" s="78"/>
      <c r="Y163" s="129"/>
      <c r="Z163" s="358"/>
      <c r="AA163" s="358"/>
      <c r="AB163" s="358"/>
      <c r="AC163" s="358"/>
      <c r="AE163" s="358">
        <f t="shared" si="52"/>
      </c>
      <c r="AF163" s="358">
        <f t="shared" si="42"/>
      </c>
      <c r="AG163" s="358">
        <f t="shared" si="42"/>
      </c>
      <c r="AH163" s="358">
        <f t="shared" si="42"/>
      </c>
      <c r="AI163" s="358">
        <f t="shared" si="42"/>
      </c>
      <c r="AJ163" s="358">
        <f t="shared" si="43"/>
      </c>
      <c r="AK163" s="358" t="str">
        <f t="shared" si="43"/>
        <v>так</v>
      </c>
      <c r="AL163" s="358">
        <f t="shared" si="43"/>
      </c>
      <c r="AM163" s="358">
        <f t="shared" si="43"/>
      </c>
      <c r="AN163" s="358">
        <f t="shared" si="44"/>
      </c>
      <c r="AO163" s="358">
        <f t="shared" si="44"/>
      </c>
      <c r="AP163" s="358">
        <f t="shared" si="44"/>
      </c>
    </row>
    <row r="164" spans="1:42" s="17" customFormat="1" ht="31.5">
      <c r="A164" s="305" t="s">
        <v>203</v>
      </c>
      <c r="B164" s="351" t="s">
        <v>68</v>
      </c>
      <c r="C164" s="41"/>
      <c r="D164" s="39"/>
      <c r="E164" s="39"/>
      <c r="F164" s="29"/>
      <c r="G164" s="311">
        <f>G165+G166</f>
        <v>4</v>
      </c>
      <c r="H164" s="315">
        <f>H165+H166</f>
        <v>120</v>
      </c>
      <c r="I164" s="313">
        <f>I165+I166</f>
        <v>58</v>
      </c>
      <c r="J164" s="313">
        <f>J165+J166</f>
        <v>29</v>
      </c>
      <c r="K164" s="159"/>
      <c r="L164" s="313">
        <f>L165+L166</f>
        <v>29</v>
      </c>
      <c r="M164" s="314">
        <f>M165+M166</f>
        <v>62</v>
      </c>
      <c r="N164" s="44"/>
      <c r="O164" s="39"/>
      <c r="P164" s="43"/>
      <c r="Q164" s="41"/>
      <c r="R164" s="39"/>
      <c r="S164" s="42"/>
      <c r="T164" s="128"/>
      <c r="U164" s="78"/>
      <c r="V164" s="123"/>
      <c r="W164" s="133"/>
      <c r="X164" s="78"/>
      <c r="Y164" s="129"/>
      <c r="Z164" s="358"/>
      <c r="AA164" s="358"/>
      <c r="AB164" s="358"/>
      <c r="AC164" s="358"/>
      <c r="AE164" s="358">
        <f t="shared" si="52"/>
      </c>
      <c r="AF164" s="358">
        <f t="shared" si="42"/>
      </c>
      <c r="AG164" s="358">
        <f t="shared" si="42"/>
      </c>
      <c r="AH164" s="358">
        <f t="shared" si="42"/>
      </c>
      <c r="AI164" s="358">
        <f t="shared" si="42"/>
      </c>
      <c r="AJ164" s="358">
        <f t="shared" si="43"/>
      </c>
      <c r="AK164" s="358">
        <f t="shared" si="43"/>
      </c>
      <c r="AL164" s="358">
        <f t="shared" si="43"/>
      </c>
      <c r="AM164" s="358">
        <f t="shared" si="43"/>
      </c>
      <c r="AN164" s="358">
        <f t="shared" si="44"/>
      </c>
      <c r="AO164" s="358">
        <f t="shared" si="44"/>
      </c>
      <c r="AP164" s="358">
        <f t="shared" si="44"/>
      </c>
    </row>
    <row r="165" spans="1:42" s="17" customFormat="1" ht="31.5">
      <c r="A165" s="305" t="s">
        <v>232</v>
      </c>
      <c r="B165" s="351" t="s">
        <v>68</v>
      </c>
      <c r="C165" s="41"/>
      <c r="D165" s="39" t="s">
        <v>326</v>
      </c>
      <c r="E165" s="39"/>
      <c r="F165" s="29"/>
      <c r="G165" s="903">
        <v>2</v>
      </c>
      <c r="H165" s="41">
        <f>G165*30</f>
        <v>60</v>
      </c>
      <c r="I165" s="63">
        <f>J165+K165+L165</f>
        <v>28</v>
      </c>
      <c r="J165" s="78">
        <v>14</v>
      </c>
      <c r="K165" s="39"/>
      <c r="L165" s="39">
        <v>14</v>
      </c>
      <c r="M165" s="42">
        <f>H165-I165</f>
        <v>32</v>
      </c>
      <c r="N165" s="44"/>
      <c r="O165" s="39"/>
      <c r="P165" s="43"/>
      <c r="Q165" s="41"/>
      <c r="R165" s="39"/>
      <c r="S165" s="42"/>
      <c r="T165" s="128"/>
      <c r="U165" s="78"/>
      <c r="V165" s="123">
        <v>3</v>
      </c>
      <c r="W165" s="133"/>
      <c r="X165" s="78"/>
      <c r="Y165" s="129"/>
      <c r="Z165" s="358"/>
      <c r="AA165" s="358"/>
      <c r="AB165" s="358"/>
      <c r="AC165" s="358"/>
      <c r="AE165" s="358">
        <f t="shared" si="52"/>
      </c>
      <c r="AF165" s="358">
        <f t="shared" si="42"/>
      </c>
      <c r="AG165" s="358">
        <f t="shared" si="42"/>
      </c>
      <c r="AH165" s="358">
        <f t="shared" si="42"/>
      </c>
      <c r="AI165" s="358">
        <f t="shared" si="42"/>
      </c>
      <c r="AJ165" s="358">
        <f t="shared" si="43"/>
      </c>
      <c r="AK165" s="358">
        <f t="shared" si="43"/>
      </c>
      <c r="AL165" s="358">
        <f t="shared" si="43"/>
      </c>
      <c r="AM165" s="358" t="str">
        <f t="shared" si="43"/>
        <v>так</v>
      </c>
      <c r="AN165" s="358">
        <f t="shared" si="44"/>
      </c>
      <c r="AO165" s="358">
        <f t="shared" si="44"/>
      </c>
      <c r="AP165" s="358">
        <f t="shared" si="44"/>
      </c>
    </row>
    <row r="166" spans="1:42" s="17" customFormat="1" ht="31.5">
      <c r="A166" s="305" t="s">
        <v>233</v>
      </c>
      <c r="B166" s="351" t="s">
        <v>68</v>
      </c>
      <c r="C166" s="41">
        <v>7</v>
      </c>
      <c r="D166" s="39"/>
      <c r="E166" s="39"/>
      <c r="F166" s="29"/>
      <c r="G166" s="91">
        <v>2</v>
      </c>
      <c r="H166" s="41">
        <f>G166*30</f>
        <v>60</v>
      </c>
      <c r="I166" s="63">
        <f>J166+K166+L166</f>
        <v>30</v>
      </c>
      <c r="J166" s="78">
        <v>15</v>
      </c>
      <c r="K166" s="39"/>
      <c r="L166" s="39">
        <v>15</v>
      </c>
      <c r="M166" s="42">
        <f>H166-I166</f>
        <v>30</v>
      </c>
      <c r="N166" s="44"/>
      <c r="O166" s="39"/>
      <c r="P166" s="43"/>
      <c r="Q166" s="41"/>
      <c r="R166" s="39"/>
      <c r="S166" s="42"/>
      <c r="T166" s="128"/>
      <c r="U166" s="78"/>
      <c r="V166" s="123"/>
      <c r="W166" s="133">
        <v>2</v>
      </c>
      <c r="X166" s="78"/>
      <c r="Y166" s="129"/>
      <c r="Z166" s="358"/>
      <c r="AA166" s="358"/>
      <c r="AB166" s="358"/>
      <c r="AC166" s="358"/>
      <c r="AE166" s="358">
        <f t="shared" si="52"/>
      </c>
      <c r="AF166" s="358">
        <f t="shared" si="42"/>
      </c>
      <c r="AG166" s="358">
        <f t="shared" si="42"/>
      </c>
      <c r="AH166" s="358">
        <f t="shared" si="42"/>
      </c>
      <c r="AI166" s="358">
        <f t="shared" si="42"/>
      </c>
      <c r="AJ166" s="358">
        <f t="shared" si="43"/>
      </c>
      <c r="AK166" s="358">
        <f t="shared" si="43"/>
      </c>
      <c r="AL166" s="358">
        <f t="shared" si="43"/>
      </c>
      <c r="AM166" s="358">
        <f t="shared" si="43"/>
      </c>
      <c r="AN166" s="358" t="str">
        <f t="shared" si="44"/>
        <v>так</v>
      </c>
      <c r="AO166" s="358">
        <f t="shared" si="44"/>
      </c>
      <c r="AP166" s="358">
        <f t="shared" si="44"/>
      </c>
    </row>
    <row r="167" spans="1:42" s="17" customFormat="1" ht="40.5" customHeight="1">
      <c r="A167" s="308" t="s">
        <v>234</v>
      </c>
      <c r="B167" s="310" t="s">
        <v>231</v>
      </c>
      <c r="C167" s="44"/>
      <c r="D167" s="39"/>
      <c r="E167" s="39"/>
      <c r="F167" s="29"/>
      <c r="G167" s="486">
        <f aca="true" t="shared" si="54" ref="G167:M167">SUM(G168+G171)</f>
        <v>8</v>
      </c>
      <c r="H167" s="297">
        <f t="shared" si="54"/>
        <v>240</v>
      </c>
      <c r="I167" s="131">
        <f t="shared" si="54"/>
        <v>120</v>
      </c>
      <c r="J167" s="131">
        <f t="shared" si="54"/>
        <v>69</v>
      </c>
      <c r="K167" s="131">
        <f t="shared" si="54"/>
        <v>18</v>
      </c>
      <c r="L167" s="131">
        <f t="shared" si="54"/>
        <v>33</v>
      </c>
      <c r="M167" s="132">
        <f t="shared" si="54"/>
        <v>120</v>
      </c>
      <c r="N167" s="44"/>
      <c r="O167" s="39"/>
      <c r="P167" s="42"/>
      <c r="Q167" s="44"/>
      <c r="R167" s="39"/>
      <c r="S167" s="42"/>
      <c r="T167" s="133"/>
      <c r="U167" s="78"/>
      <c r="V167" s="123"/>
      <c r="W167" s="133"/>
      <c r="X167" s="78"/>
      <c r="Y167" s="129"/>
      <c r="Z167" s="358"/>
      <c r="AA167" s="358"/>
      <c r="AB167" s="358"/>
      <c r="AC167" s="358"/>
      <c r="AE167" s="358">
        <f t="shared" si="52"/>
      </c>
      <c r="AF167" s="358">
        <f t="shared" si="42"/>
      </c>
      <c r="AG167" s="358">
        <f t="shared" si="42"/>
      </c>
      <c r="AH167" s="358">
        <f t="shared" si="42"/>
      </c>
      <c r="AI167" s="358">
        <f t="shared" si="42"/>
      </c>
      <c r="AJ167" s="358">
        <f t="shared" si="43"/>
      </c>
      <c r="AK167" s="358">
        <f t="shared" si="43"/>
      </c>
      <c r="AL167" s="358">
        <f t="shared" si="43"/>
      </c>
      <c r="AM167" s="358">
        <f t="shared" si="43"/>
      </c>
      <c r="AN167" s="358">
        <f t="shared" si="44"/>
      </c>
      <c r="AO167" s="358">
        <f t="shared" si="44"/>
      </c>
      <c r="AP167" s="358">
        <f t="shared" si="44"/>
      </c>
    </row>
    <row r="168" spans="1:42" s="17" customFormat="1" ht="19.5" customHeight="1">
      <c r="A168" s="308" t="s">
        <v>235</v>
      </c>
      <c r="B168" s="352" t="s">
        <v>64</v>
      </c>
      <c r="C168" s="44"/>
      <c r="D168" s="39"/>
      <c r="E168" s="39"/>
      <c r="F168" s="29"/>
      <c r="G168" s="311">
        <f>G169+G170</f>
        <v>4</v>
      </c>
      <c r="H168" s="312">
        <f>G168*30</f>
        <v>120</v>
      </c>
      <c r="I168" s="313">
        <f>I169+I170</f>
        <v>63</v>
      </c>
      <c r="J168" s="313">
        <f>J169+J170</f>
        <v>45</v>
      </c>
      <c r="K168" s="313">
        <f>K169+K170</f>
        <v>18</v>
      </c>
      <c r="L168" s="313"/>
      <c r="M168" s="314">
        <f>M169+M170</f>
        <v>57</v>
      </c>
      <c r="N168" s="44"/>
      <c r="O168" s="39"/>
      <c r="P168" s="42"/>
      <c r="Q168" s="44"/>
      <c r="R168" s="39"/>
      <c r="S168" s="42"/>
      <c r="T168" s="133"/>
      <c r="U168" s="78"/>
      <c r="V168" s="123"/>
      <c r="W168" s="133"/>
      <c r="X168" s="78"/>
      <c r="Y168" s="129"/>
      <c r="Z168" s="358"/>
      <c r="AA168" s="358"/>
      <c r="AB168" s="358"/>
      <c r="AC168" s="358"/>
      <c r="AE168" s="358">
        <f t="shared" si="52"/>
      </c>
      <c r="AF168" s="358">
        <f t="shared" si="42"/>
      </c>
      <c r="AG168" s="358">
        <f t="shared" si="42"/>
      </c>
      <c r="AH168" s="358">
        <f t="shared" si="42"/>
      </c>
      <c r="AI168" s="358">
        <f t="shared" si="42"/>
      </c>
      <c r="AJ168" s="358">
        <f t="shared" si="43"/>
      </c>
      <c r="AK168" s="358">
        <f t="shared" si="43"/>
      </c>
      <c r="AL168" s="358">
        <f t="shared" si="43"/>
      </c>
      <c r="AM168" s="358">
        <f t="shared" si="43"/>
      </c>
      <c r="AN168" s="358">
        <f t="shared" si="44"/>
      </c>
      <c r="AO168" s="358">
        <f t="shared" si="44"/>
      </c>
      <c r="AP168" s="358">
        <f t="shared" si="44"/>
      </c>
    </row>
    <row r="169" spans="1:42" s="17" customFormat="1" ht="19.5" customHeight="1">
      <c r="A169" s="390" t="s">
        <v>236</v>
      </c>
      <c r="B169" s="391" t="s">
        <v>64</v>
      </c>
      <c r="C169" s="392"/>
      <c r="D169" s="393"/>
      <c r="E169" s="393"/>
      <c r="F169" s="394"/>
      <c r="G169" s="938">
        <v>2</v>
      </c>
      <c r="H169" s="392">
        <f>G169*30</f>
        <v>60</v>
      </c>
      <c r="I169" s="790">
        <f>J169+K169+L169</f>
        <v>36</v>
      </c>
      <c r="J169" s="791">
        <v>27</v>
      </c>
      <c r="K169" s="792">
        <v>9</v>
      </c>
      <c r="L169" s="393"/>
      <c r="M169" s="388">
        <f>H169-I169</f>
        <v>24</v>
      </c>
      <c r="N169" s="392"/>
      <c r="O169" s="393"/>
      <c r="P169" s="388"/>
      <c r="Q169" s="392"/>
      <c r="R169" s="393"/>
      <c r="S169" s="388"/>
      <c r="T169" s="396"/>
      <c r="U169" s="395">
        <v>4</v>
      </c>
      <c r="V169" s="397"/>
      <c r="W169" s="396"/>
      <c r="X169" s="395"/>
      <c r="Y169" s="534"/>
      <c r="Z169" s="358"/>
      <c r="AA169" s="358"/>
      <c r="AB169" s="358"/>
      <c r="AC169" s="358"/>
      <c r="AE169" s="358">
        <f t="shared" si="52"/>
      </c>
      <c r="AF169" s="358">
        <f t="shared" si="42"/>
      </c>
      <c r="AG169" s="358">
        <f t="shared" si="42"/>
      </c>
      <c r="AH169" s="358">
        <f t="shared" si="42"/>
      </c>
      <c r="AI169" s="358">
        <f t="shared" si="42"/>
      </c>
      <c r="AJ169" s="358">
        <f t="shared" si="43"/>
      </c>
      <c r="AK169" s="358">
        <f t="shared" si="43"/>
      </c>
      <c r="AL169" s="358" t="str">
        <f t="shared" si="43"/>
        <v>так</v>
      </c>
      <c r="AM169" s="358">
        <f t="shared" si="43"/>
      </c>
      <c r="AN169" s="358">
        <f t="shared" si="44"/>
      </c>
      <c r="AO169" s="358">
        <f t="shared" si="44"/>
      </c>
      <c r="AP169" s="358">
        <f t="shared" si="44"/>
      </c>
    </row>
    <row r="170" spans="1:42" s="17" customFormat="1" ht="19.5" customHeight="1">
      <c r="A170" s="390" t="s">
        <v>237</v>
      </c>
      <c r="B170" s="398" t="s">
        <v>64</v>
      </c>
      <c r="C170" s="399" t="s">
        <v>326</v>
      </c>
      <c r="D170" s="393"/>
      <c r="E170" s="393"/>
      <c r="F170" s="394"/>
      <c r="G170" s="400">
        <v>2</v>
      </c>
      <c r="H170" s="399">
        <f>G170*30</f>
        <v>60</v>
      </c>
      <c r="I170" s="790">
        <f>J170+K170+L170</f>
        <v>27</v>
      </c>
      <c r="J170" s="791">
        <v>18</v>
      </c>
      <c r="K170" s="792">
        <v>9</v>
      </c>
      <c r="L170" s="393"/>
      <c r="M170" s="388">
        <f>H170-I170</f>
        <v>33</v>
      </c>
      <c r="N170" s="392"/>
      <c r="O170" s="393"/>
      <c r="P170" s="401"/>
      <c r="Q170" s="399"/>
      <c r="R170" s="393"/>
      <c r="S170" s="388"/>
      <c r="T170" s="402"/>
      <c r="U170" s="395"/>
      <c r="V170" s="397">
        <v>3</v>
      </c>
      <c r="W170" s="396"/>
      <c r="X170" s="395"/>
      <c r="Y170" s="534"/>
      <c r="Z170" s="358"/>
      <c r="AA170" s="358"/>
      <c r="AB170" s="358"/>
      <c r="AC170" s="358"/>
      <c r="AE170" s="358">
        <f>IF(N170&lt;&gt;"","так","")</f>
      </c>
      <c r="AF170" s="358">
        <f t="shared" si="42"/>
      </c>
      <c r="AG170" s="358">
        <f t="shared" si="42"/>
      </c>
      <c r="AH170" s="358">
        <f t="shared" si="42"/>
      </c>
      <c r="AI170" s="358">
        <f>IF(R170&lt;&gt;"","так","")</f>
      </c>
      <c r="AJ170" s="358">
        <f t="shared" si="43"/>
      </c>
      <c r="AK170" s="358">
        <f t="shared" si="43"/>
      </c>
      <c r="AL170" s="358">
        <f t="shared" si="43"/>
      </c>
      <c r="AM170" s="358" t="str">
        <f>IF(V170&lt;&gt;"","так","")</f>
        <v>так</v>
      </c>
      <c r="AN170" s="358">
        <f t="shared" si="44"/>
      </c>
      <c r="AO170" s="358">
        <f t="shared" si="44"/>
      </c>
      <c r="AP170" s="358">
        <f t="shared" si="44"/>
      </c>
    </row>
    <row r="171" spans="1:42" s="17" customFormat="1" ht="21.75" customHeight="1">
      <c r="A171" s="390" t="s">
        <v>238</v>
      </c>
      <c r="B171" s="398" t="s">
        <v>67</v>
      </c>
      <c r="C171" s="399"/>
      <c r="D171" s="393"/>
      <c r="E171" s="393"/>
      <c r="F171" s="394"/>
      <c r="G171" s="403">
        <v>4</v>
      </c>
      <c r="H171" s="404">
        <v>120</v>
      </c>
      <c r="I171" s="405">
        <f>J171+K171+L171</f>
        <v>57</v>
      </c>
      <c r="J171" s="406">
        <v>24</v>
      </c>
      <c r="K171" s="407"/>
      <c r="L171" s="407">
        <v>33</v>
      </c>
      <c r="M171" s="408">
        <f>H171-I171</f>
        <v>63</v>
      </c>
      <c r="N171" s="392"/>
      <c r="O171" s="393"/>
      <c r="P171" s="401"/>
      <c r="Q171" s="399"/>
      <c r="R171" s="393"/>
      <c r="S171" s="388"/>
      <c r="T171" s="402"/>
      <c r="U171" s="395"/>
      <c r="V171" s="397"/>
      <c r="W171" s="396"/>
      <c r="X171" s="395"/>
      <c r="Y171" s="534"/>
      <c r="Z171" s="358"/>
      <c r="AA171" s="358"/>
      <c r="AB171" s="358"/>
      <c r="AC171" s="358"/>
      <c r="AE171" s="358">
        <f>IF(N171&lt;&gt;"","так","")</f>
      </c>
      <c r="AF171" s="358">
        <f t="shared" si="42"/>
      </c>
      <c r="AG171" s="358">
        <f t="shared" si="42"/>
      </c>
      <c r="AH171" s="358">
        <f t="shared" si="42"/>
      </c>
      <c r="AI171" s="358">
        <f>IF(R171&lt;&gt;"","так","")</f>
      </c>
      <c r="AJ171" s="358">
        <f t="shared" si="43"/>
      </c>
      <c r="AK171" s="358">
        <f t="shared" si="43"/>
      </c>
      <c r="AL171" s="358">
        <f t="shared" si="43"/>
      </c>
      <c r="AM171" s="358">
        <f>IF(V171&lt;&gt;"","так","")</f>
      </c>
      <c r="AN171" s="358">
        <f t="shared" si="44"/>
      </c>
      <c r="AO171" s="358">
        <f t="shared" si="44"/>
      </c>
      <c r="AP171" s="358">
        <f t="shared" si="44"/>
      </c>
    </row>
    <row r="172" spans="1:48" s="17" customFormat="1" ht="21.75" customHeight="1">
      <c r="A172" s="409" t="s">
        <v>239</v>
      </c>
      <c r="B172" s="398" t="s">
        <v>67</v>
      </c>
      <c r="C172" s="399"/>
      <c r="D172" s="393"/>
      <c r="E172" s="393"/>
      <c r="F172" s="394"/>
      <c r="G172" s="400">
        <f>H172/30</f>
        <v>2.5</v>
      </c>
      <c r="H172" s="399">
        <v>75</v>
      </c>
      <c r="I172" s="387">
        <f>J172+K172+L172</f>
        <v>30</v>
      </c>
      <c r="J172" s="395">
        <v>15</v>
      </c>
      <c r="K172" s="393"/>
      <c r="L172" s="393">
        <v>15</v>
      </c>
      <c r="M172" s="388">
        <f>H172-I172</f>
        <v>45</v>
      </c>
      <c r="N172" s="392"/>
      <c r="O172" s="393"/>
      <c r="P172" s="401"/>
      <c r="Q172" s="399"/>
      <c r="R172" s="393"/>
      <c r="S172" s="388"/>
      <c r="T172" s="402"/>
      <c r="U172" s="395"/>
      <c r="V172" s="397"/>
      <c r="W172" s="396">
        <v>2</v>
      </c>
      <c r="X172" s="395"/>
      <c r="Y172" s="534"/>
      <c r="Z172" s="358"/>
      <c r="AA172" s="358"/>
      <c r="AB172" s="358"/>
      <c r="AC172" s="358"/>
      <c r="AE172" s="358">
        <f>IF(N172&lt;&gt;"","так","")</f>
      </c>
      <c r="AF172" s="358">
        <f t="shared" si="42"/>
      </c>
      <c r="AG172" s="358">
        <f t="shared" si="42"/>
      </c>
      <c r="AH172" s="358">
        <f t="shared" si="42"/>
      </c>
      <c r="AI172" s="358">
        <f>IF(R172&lt;&gt;"","так","")</f>
      </c>
      <c r="AJ172" s="358">
        <f t="shared" si="43"/>
      </c>
      <c r="AK172" s="358">
        <f t="shared" si="43"/>
      </c>
      <c r="AL172" s="358">
        <f t="shared" si="43"/>
      </c>
      <c r="AM172" s="358">
        <f>IF(V172&lt;&gt;"","так","")</f>
      </c>
      <c r="AN172" s="358" t="str">
        <f t="shared" si="44"/>
        <v>так</v>
      </c>
      <c r="AO172" s="358">
        <f t="shared" si="44"/>
      </c>
      <c r="AP172" s="358">
        <f t="shared" si="44"/>
      </c>
      <c r="AS172" s="358" t="s">
        <v>34</v>
      </c>
      <c r="AT172" s="358" t="s">
        <v>35</v>
      </c>
      <c r="AU172" s="358" t="s">
        <v>36</v>
      </c>
      <c r="AV172" s="358" t="s">
        <v>37</v>
      </c>
    </row>
    <row r="173" spans="1:48" s="17" customFormat="1" ht="19.5" customHeight="1">
      <c r="A173" s="409" t="s">
        <v>240</v>
      </c>
      <c r="B173" s="398" t="s">
        <v>67</v>
      </c>
      <c r="C173" s="399"/>
      <c r="D173" s="393" t="s">
        <v>327</v>
      </c>
      <c r="E173" s="393"/>
      <c r="F173" s="394"/>
      <c r="G173" s="886">
        <f>H173/30</f>
        <v>1.5</v>
      </c>
      <c r="H173" s="549">
        <v>45</v>
      </c>
      <c r="I173" s="887">
        <f>J173+K173+L173</f>
        <v>27</v>
      </c>
      <c r="J173" s="548">
        <v>9</v>
      </c>
      <c r="K173" s="546"/>
      <c r="L173" s="546">
        <v>18</v>
      </c>
      <c r="M173" s="550">
        <f>H173-I173</f>
        <v>18</v>
      </c>
      <c r="N173" s="392"/>
      <c r="O173" s="393"/>
      <c r="P173" s="401"/>
      <c r="Q173" s="399"/>
      <c r="R173" s="393"/>
      <c r="S173" s="388"/>
      <c r="T173" s="402"/>
      <c r="U173" s="395"/>
      <c r="V173" s="397"/>
      <c r="W173" s="396"/>
      <c r="X173" s="395">
        <v>3</v>
      </c>
      <c r="Y173" s="534"/>
      <c r="Z173" s="358"/>
      <c r="AA173" s="358"/>
      <c r="AB173" s="358"/>
      <c r="AC173" s="358"/>
      <c r="AE173" s="358">
        <f>IF(N173&lt;&gt;"","так","")</f>
      </c>
      <c r="AF173" s="358">
        <f t="shared" si="42"/>
      </c>
      <c r="AG173" s="358">
        <f t="shared" si="42"/>
      </c>
      <c r="AH173" s="358">
        <f t="shared" si="42"/>
      </c>
      <c r="AI173" s="358">
        <f>IF(R173&lt;&gt;"","так","")</f>
      </c>
      <c r="AJ173" s="358">
        <f t="shared" si="43"/>
      </c>
      <c r="AK173" s="358">
        <f t="shared" si="43"/>
      </c>
      <c r="AL173" s="358">
        <f t="shared" si="43"/>
      </c>
      <c r="AM173" s="358">
        <f>IF(V173&lt;&gt;"","так","")</f>
      </c>
      <c r="AN173" s="358">
        <f t="shared" si="44"/>
      </c>
      <c r="AO173" s="358" t="str">
        <f t="shared" si="44"/>
        <v>так</v>
      </c>
      <c r="AP173" s="358">
        <f t="shared" si="44"/>
      </c>
      <c r="AS173" s="883">
        <f>AE174+AF174+AG174</f>
        <v>0</v>
      </c>
      <c r="AT173" s="883">
        <f>AH174+AI174+AJ174</f>
        <v>0</v>
      </c>
      <c r="AU173" s="883">
        <f>AK174+AL174+AM174</f>
        <v>18.5</v>
      </c>
      <c r="AV173" s="883">
        <f>AN174+AO174+AP174</f>
        <v>24.5</v>
      </c>
    </row>
    <row r="174" spans="1:43" s="19" customFormat="1" ht="19.5" customHeight="1">
      <c r="A174" s="906"/>
      <c r="B174" s="907" t="s">
        <v>395</v>
      </c>
      <c r="C174" s="908"/>
      <c r="D174" s="817"/>
      <c r="E174" s="817"/>
      <c r="F174" s="909"/>
      <c r="G174" s="910">
        <f aca="true" t="shared" si="55" ref="G174:M174">G150+G151+G152+G155+G156+G162+G167</f>
        <v>43</v>
      </c>
      <c r="H174" s="910">
        <f t="shared" si="55"/>
        <v>1290</v>
      </c>
      <c r="I174" s="910">
        <f t="shared" si="55"/>
        <v>709</v>
      </c>
      <c r="J174" s="910">
        <f t="shared" si="55"/>
        <v>388</v>
      </c>
      <c r="K174" s="910">
        <f t="shared" si="55"/>
        <v>166</v>
      </c>
      <c r="L174" s="910">
        <f t="shared" si="55"/>
        <v>155</v>
      </c>
      <c r="M174" s="910">
        <f t="shared" si="55"/>
        <v>581</v>
      </c>
      <c r="N174" s="911">
        <f>SUM(N150:N173)</f>
        <v>0</v>
      </c>
      <c r="O174" s="911">
        <f aca="true" t="shared" si="56" ref="O174:Y174">SUM(O150:O173)</f>
        <v>0</v>
      </c>
      <c r="P174" s="911">
        <f t="shared" si="56"/>
        <v>0</v>
      </c>
      <c r="Q174" s="911">
        <f t="shared" si="56"/>
        <v>0</v>
      </c>
      <c r="R174" s="911">
        <f t="shared" si="56"/>
        <v>0</v>
      </c>
      <c r="S174" s="911">
        <f t="shared" si="56"/>
        <v>0</v>
      </c>
      <c r="T174" s="911">
        <f t="shared" si="56"/>
        <v>5</v>
      </c>
      <c r="U174" s="911">
        <f t="shared" si="56"/>
        <v>10</v>
      </c>
      <c r="V174" s="911">
        <f t="shared" si="56"/>
        <v>17</v>
      </c>
      <c r="W174" s="911">
        <f t="shared" si="56"/>
        <v>10</v>
      </c>
      <c r="X174" s="911">
        <f t="shared" si="56"/>
        <v>16</v>
      </c>
      <c r="Y174" s="911">
        <f t="shared" si="56"/>
        <v>12</v>
      </c>
      <c r="Z174" s="540"/>
      <c r="AA174" s="540"/>
      <c r="AB174" s="540"/>
      <c r="AC174" s="540"/>
      <c r="AE174" s="888">
        <f>SUMIF(AE150:AE173,"=так",$G150:$G173)</f>
        <v>0</v>
      </c>
      <c r="AF174" s="888">
        <f aca="true" t="shared" si="57" ref="AF174:AP174">SUMIF(AF150:AF173,"=так",$G150:$G173)</f>
        <v>0</v>
      </c>
      <c r="AG174" s="888">
        <f t="shared" si="57"/>
        <v>0</v>
      </c>
      <c r="AH174" s="888">
        <f t="shared" si="57"/>
        <v>0</v>
      </c>
      <c r="AI174" s="888">
        <f t="shared" si="57"/>
        <v>0</v>
      </c>
      <c r="AJ174" s="888">
        <f t="shared" si="57"/>
        <v>0</v>
      </c>
      <c r="AK174" s="888">
        <f t="shared" si="57"/>
        <v>3.5</v>
      </c>
      <c r="AL174" s="888">
        <f t="shared" si="57"/>
        <v>5</v>
      </c>
      <c r="AM174" s="888">
        <f t="shared" si="57"/>
        <v>10</v>
      </c>
      <c r="AN174" s="888">
        <f t="shared" si="57"/>
        <v>9.5</v>
      </c>
      <c r="AO174" s="888">
        <f t="shared" si="57"/>
        <v>10</v>
      </c>
      <c r="AP174" s="888">
        <f t="shared" si="57"/>
        <v>5</v>
      </c>
      <c r="AQ174" s="889">
        <f>SUM(AE174:AP174)</f>
        <v>43</v>
      </c>
    </row>
    <row r="175" spans="1:43" s="19" customFormat="1" ht="19.5" customHeight="1" thickBot="1">
      <c r="A175" s="923"/>
      <c r="B175" s="924"/>
      <c r="C175" s="827"/>
      <c r="D175" s="827"/>
      <c r="E175" s="827"/>
      <c r="F175" s="925"/>
      <c r="G175" s="826"/>
      <c r="H175" s="826"/>
      <c r="I175" s="826"/>
      <c r="J175" s="826"/>
      <c r="K175" s="826"/>
      <c r="L175" s="826"/>
      <c r="M175" s="826"/>
      <c r="N175" s="827"/>
      <c r="O175" s="827"/>
      <c r="P175" s="827"/>
      <c r="Q175" s="827"/>
      <c r="R175" s="827"/>
      <c r="S175" s="827"/>
      <c r="T175" s="827"/>
      <c r="U175" s="827"/>
      <c r="V175" s="827"/>
      <c r="W175" s="827"/>
      <c r="X175" s="827"/>
      <c r="Y175" s="827"/>
      <c r="Z175" s="540"/>
      <c r="AA175" s="540"/>
      <c r="AB175" s="540"/>
      <c r="AC175" s="540"/>
      <c r="AE175" s="888"/>
      <c r="AF175" s="888"/>
      <c r="AG175" s="888"/>
      <c r="AH175" s="888"/>
      <c r="AI175" s="888"/>
      <c r="AJ175" s="888"/>
      <c r="AK175" s="888"/>
      <c r="AL175" s="888"/>
      <c r="AM175" s="888"/>
      <c r="AN175" s="888"/>
      <c r="AO175" s="888"/>
      <c r="AP175" s="888"/>
      <c r="AQ175" s="889"/>
    </row>
    <row r="176" spans="1:60" s="19" customFormat="1" ht="19.5" customHeight="1">
      <c r="A176" s="1851" t="s">
        <v>397</v>
      </c>
      <c r="B176" s="1746"/>
      <c r="C176" s="1746"/>
      <c r="D176" s="1746"/>
      <c r="E176" s="1746"/>
      <c r="F176" s="1746"/>
      <c r="G176" s="1746"/>
      <c r="H176" s="1746"/>
      <c r="I176" s="1746"/>
      <c r="J176" s="1746"/>
      <c r="K176" s="1746"/>
      <c r="L176" s="1746"/>
      <c r="M176" s="1746"/>
      <c r="N176" s="1746"/>
      <c r="O176" s="1746"/>
      <c r="P176" s="1746"/>
      <c r="Q176" s="1746"/>
      <c r="R176" s="1746"/>
      <c r="S176" s="1746"/>
      <c r="T176" s="1746"/>
      <c r="U176" s="1746"/>
      <c r="V176" s="1746"/>
      <c r="W176" s="1746"/>
      <c r="X176" s="1746"/>
      <c r="Y176" s="1853"/>
      <c r="Z176" s="540"/>
      <c r="AA176" s="540"/>
      <c r="AB176" s="540"/>
      <c r="AC176" s="540"/>
      <c r="AE176" s="888"/>
      <c r="AF176" s="888"/>
      <c r="AG176" s="888"/>
      <c r="AH176" s="888"/>
      <c r="AI176" s="888"/>
      <c r="AJ176" s="888"/>
      <c r="AK176" s="888"/>
      <c r="AL176" s="888"/>
      <c r="AM176" s="888"/>
      <c r="AN176" s="888"/>
      <c r="AO176" s="888"/>
      <c r="AP176" s="888"/>
      <c r="AQ176" s="889"/>
      <c r="AR176" s="17"/>
      <c r="AS176" s="17"/>
      <c r="AT176" s="17"/>
      <c r="AU176" s="17"/>
      <c r="AV176" s="17"/>
      <c r="AW176" s="873">
        <v>1</v>
      </c>
      <c r="AX176" s="873" t="s">
        <v>322</v>
      </c>
      <c r="AY176" s="873" t="s">
        <v>321</v>
      </c>
      <c r="AZ176" s="873">
        <v>3</v>
      </c>
      <c r="BA176" s="873" t="s">
        <v>323</v>
      </c>
      <c r="BB176" s="873" t="s">
        <v>324</v>
      </c>
      <c r="BC176" s="873">
        <v>5</v>
      </c>
      <c r="BD176" s="873" t="s">
        <v>325</v>
      </c>
      <c r="BE176" s="873" t="s">
        <v>326</v>
      </c>
      <c r="BF176" s="873">
        <v>7</v>
      </c>
      <c r="BG176" s="873" t="s">
        <v>327</v>
      </c>
      <c r="BH176" s="873" t="s">
        <v>328</v>
      </c>
    </row>
    <row r="177" spans="1:60" s="19" customFormat="1" ht="19.5" customHeight="1">
      <c r="A177" s="793"/>
      <c r="B177" s="794" t="s">
        <v>343</v>
      </c>
      <c r="C177" s="1015">
        <v>5</v>
      </c>
      <c r="D177" s="1012"/>
      <c r="E177" s="1012"/>
      <c r="F177" s="1012"/>
      <c r="G177" s="1015">
        <v>4</v>
      </c>
      <c r="H177" s="1013">
        <f aca="true" t="shared" si="58" ref="H177:H182">G177*30</f>
        <v>120</v>
      </c>
      <c r="I177" s="1014">
        <f aca="true" t="shared" si="59" ref="I177:I182">J177+K177+L177</f>
        <v>45</v>
      </c>
      <c r="J177" s="1015">
        <v>30</v>
      </c>
      <c r="K177" s="1012"/>
      <c r="L177" s="1015">
        <v>15</v>
      </c>
      <c r="M177" s="1014">
        <f aca="true" t="shared" si="60" ref="M177:M182">H177-I177</f>
        <v>75</v>
      </c>
      <c r="N177" s="1012"/>
      <c r="O177" s="1015"/>
      <c r="P177" s="1012"/>
      <c r="Q177" s="1012"/>
      <c r="R177" s="1012"/>
      <c r="S177" s="1012"/>
      <c r="T177" s="1015">
        <v>3</v>
      </c>
      <c r="U177" s="1012"/>
      <c r="V177" s="1012"/>
      <c r="W177" s="1012"/>
      <c r="X177" s="1012"/>
      <c r="Y177" s="1012"/>
      <c r="Z177" s="1050"/>
      <c r="AA177" s="540"/>
      <c r="AB177" s="540"/>
      <c r="AC177" s="540"/>
      <c r="AE177" s="358">
        <f aca="true" t="shared" si="61" ref="AE177:AP182">IF(N177&lt;&gt;"","так","")</f>
      </c>
      <c r="AF177" s="358">
        <f t="shared" si="61"/>
      </c>
      <c r="AG177" s="358">
        <f t="shared" si="61"/>
      </c>
      <c r="AH177" s="358">
        <f t="shared" si="61"/>
      </c>
      <c r="AI177" s="358">
        <f t="shared" si="61"/>
      </c>
      <c r="AJ177" s="358">
        <f t="shared" si="61"/>
      </c>
      <c r="AK177" s="358" t="str">
        <f t="shared" si="61"/>
        <v>так</v>
      </c>
      <c r="AL177" s="358">
        <f t="shared" si="61"/>
      </c>
      <c r="AM177" s="358">
        <f t="shared" si="61"/>
      </c>
      <c r="AN177" s="358">
        <f t="shared" si="61"/>
      </c>
      <c r="AO177" s="358">
        <f t="shared" si="61"/>
      </c>
      <c r="AP177" s="358">
        <f t="shared" si="61"/>
      </c>
      <c r="AQ177" s="889"/>
      <c r="AR177" s="17" t="s">
        <v>416</v>
      </c>
      <c r="AS177" s="17"/>
      <c r="AT177" s="17"/>
      <c r="AU177" s="17"/>
      <c r="AV177" s="17"/>
      <c r="AW177" s="358">
        <f>COUNTIF($C177:$C183,AW176)</f>
        <v>0</v>
      </c>
      <c r="AX177" s="358">
        <f aca="true" t="shared" si="62" ref="AX177:BH177">COUNTIF($C177:$C183,AX176)</f>
        <v>0</v>
      </c>
      <c r="AY177" s="358">
        <f t="shared" si="62"/>
        <v>0</v>
      </c>
      <c r="AZ177" s="358">
        <f t="shared" si="62"/>
        <v>0</v>
      </c>
      <c r="BA177" s="358">
        <f t="shared" si="62"/>
        <v>0</v>
      </c>
      <c r="BB177" s="358">
        <f t="shared" si="62"/>
        <v>0</v>
      </c>
      <c r="BC177" s="358">
        <f t="shared" si="62"/>
        <v>1</v>
      </c>
      <c r="BD177" s="358">
        <f t="shared" si="62"/>
        <v>0</v>
      </c>
      <c r="BE177" s="358">
        <f t="shared" si="62"/>
        <v>0</v>
      </c>
      <c r="BF177" s="358">
        <f t="shared" si="62"/>
        <v>0</v>
      </c>
      <c r="BG177" s="358">
        <f t="shared" si="62"/>
        <v>1</v>
      </c>
      <c r="BH177" s="358">
        <f t="shared" si="62"/>
        <v>0</v>
      </c>
    </row>
    <row r="178" spans="1:60" s="19" customFormat="1" ht="19.5" customHeight="1">
      <c r="A178" s="793"/>
      <c r="B178" s="794" t="s">
        <v>344</v>
      </c>
      <c r="C178" s="1012"/>
      <c r="D178" s="1012" t="s">
        <v>325</v>
      </c>
      <c r="E178" s="1012"/>
      <c r="F178" s="1012"/>
      <c r="G178" s="1015">
        <v>3</v>
      </c>
      <c r="H178" s="1013">
        <f t="shared" si="58"/>
        <v>90</v>
      </c>
      <c r="I178" s="1014">
        <f t="shared" si="59"/>
        <v>30</v>
      </c>
      <c r="J178" s="1015">
        <v>20</v>
      </c>
      <c r="K178" s="1012"/>
      <c r="L178" s="1015">
        <v>10</v>
      </c>
      <c r="M178" s="1014">
        <f t="shared" si="60"/>
        <v>60</v>
      </c>
      <c r="N178" s="1012"/>
      <c r="O178" s="1012"/>
      <c r="P178" s="1015"/>
      <c r="Q178" s="1012"/>
      <c r="R178" s="1012"/>
      <c r="S178" s="1012"/>
      <c r="T178" s="1012"/>
      <c r="U178" s="1015">
        <v>3</v>
      </c>
      <c r="V178" s="1012"/>
      <c r="W178" s="1012"/>
      <c r="X178" s="1012"/>
      <c r="Y178" s="1012"/>
      <c r="Z178" s="1050"/>
      <c r="AA178" s="540"/>
      <c r="AB178" s="540"/>
      <c r="AC178" s="540"/>
      <c r="AE178" s="358">
        <f t="shared" si="61"/>
      </c>
      <c r="AF178" s="358">
        <f t="shared" si="61"/>
      </c>
      <c r="AG178" s="358">
        <f t="shared" si="61"/>
      </c>
      <c r="AH178" s="358">
        <f t="shared" si="61"/>
      </c>
      <c r="AI178" s="358">
        <f t="shared" si="61"/>
      </c>
      <c r="AJ178" s="358">
        <f t="shared" si="61"/>
      </c>
      <c r="AK178" s="358">
        <f t="shared" si="61"/>
      </c>
      <c r="AL178" s="358" t="str">
        <f t="shared" si="61"/>
        <v>так</v>
      </c>
      <c r="AM178" s="358">
        <f t="shared" si="61"/>
      </c>
      <c r="AN178" s="358">
        <f t="shared" si="61"/>
      </c>
      <c r="AO178" s="358">
        <f t="shared" si="61"/>
      </c>
      <c r="AP178" s="358">
        <f t="shared" si="61"/>
      </c>
      <c r="AQ178" s="889"/>
      <c r="AR178" s="17" t="s">
        <v>417</v>
      </c>
      <c r="AS178" s="17"/>
      <c r="AT178" s="17"/>
      <c r="AU178" s="17"/>
      <c r="AV178" s="17"/>
      <c r="AW178" s="358">
        <f>COUNTIF($D177:$D183,AW176)</f>
        <v>0</v>
      </c>
      <c r="AX178" s="358">
        <f aca="true" t="shared" si="63" ref="AX178:BH178">COUNTIF($D177:$D183,AX176)</f>
        <v>0</v>
      </c>
      <c r="AY178" s="358">
        <f t="shared" si="63"/>
        <v>0</v>
      </c>
      <c r="AZ178" s="358">
        <f t="shared" si="63"/>
        <v>0</v>
      </c>
      <c r="BA178" s="358">
        <f t="shared" si="63"/>
        <v>0</v>
      </c>
      <c r="BB178" s="358">
        <f t="shared" si="63"/>
        <v>0</v>
      </c>
      <c r="BC178" s="358">
        <f t="shared" si="63"/>
        <v>0</v>
      </c>
      <c r="BD178" s="358">
        <f t="shared" si="63"/>
        <v>1</v>
      </c>
      <c r="BE178" s="358">
        <f t="shared" si="63"/>
        <v>1</v>
      </c>
      <c r="BF178" s="358">
        <f t="shared" si="63"/>
        <v>1</v>
      </c>
      <c r="BG178" s="358">
        <f t="shared" si="63"/>
        <v>0</v>
      </c>
      <c r="BH178" s="358">
        <f t="shared" si="63"/>
        <v>1</v>
      </c>
    </row>
    <row r="179" spans="1:43" s="19" customFormat="1" ht="57.75" customHeight="1">
      <c r="A179" s="923"/>
      <c r="B179" s="794" t="s">
        <v>345</v>
      </c>
      <c r="C179" s="1029"/>
      <c r="D179" s="1016" t="s">
        <v>326</v>
      </c>
      <c r="E179" s="1016"/>
      <c r="F179" s="1029"/>
      <c r="G179" s="1030">
        <v>3</v>
      </c>
      <c r="H179" s="1013">
        <f t="shared" si="58"/>
        <v>90</v>
      </c>
      <c r="I179" s="1014">
        <f t="shared" si="59"/>
        <v>30</v>
      </c>
      <c r="J179" s="1017">
        <v>20</v>
      </c>
      <c r="K179" s="1017"/>
      <c r="L179" s="1017">
        <v>10</v>
      </c>
      <c r="M179" s="1014">
        <f t="shared" si="60"/>
        <v>60</v>
      </c>
      <c r="N179" s="1018"/>
      <c r="O179" s="1018"/>
      <c r="P179" s="1018"/>
      <c r="Q179" s="1017"/>
      <c r="R179" s="1017"/>
      <c r="S179" s="1017"/>
      <c r="T179" s="1017"/>
      <c r="U179" s="1017"/>
      <c r="V179" s="1017">
        <v>3</v>
      </c>
      <c r="W179" s="1020"/>
      <c r="X179" s="1020"/>
      <c r="Y179" s="1020"/>
      <c r="Z179" s="1050"/>
      <c r="AA179" s="540"/>
      <c r="AB179" s="540"/>
      <c r="AC179" s="540"/>
      <c r="AE179" s="358">
        <f t="shared" si="61"/>
      </c>
      <c r="AF179" s="358">
        <f t="shared" si="61"/>
      </c>
      <c r="AG179" s="358">
        <f t="shared" si="61"/>
      </c>
      <c r="AH179" s="358">
        <f t="shared" si="61"/>
      </c>
      <c r="AI179" s="358">
        <f t="shared" si="61"/>
      </c>
      <c r="AJ179" s="358">
        <f t="shared" si="61"/>
      </c>
      <c r="AK179" s="358">
        <f t="shared" si="61"/>
      </c>
      <c r="AL179" s="358">
        <f t="shared" si="61"/>
      </c>
      <c r="AM179" s="358" t="str">
        <f t="shared" si="61"/>
        <v>так</v>
      </c>
      <c r="AN179" s="358">
        <f t="shared" si="61"/>
      </c>
      <c r="AO179" s="358">
        <f t="shared" si="61"/>
      </c>
      <c r="AP179" s="358">
        <f t="shared" si="61"/>
      </c>
      <c r="AQ179" s="889"/>
    </row>
    <row r="180" spans="1:43" s="19" customFormat="1" ht="19.5" customHeight="1">
      <c r="A180" s="923"/>
      <c r="B180" s="794" t="s">
        <v>398</v>
      </c>
      <c r="C180" s="1029"/>
      <c r="D180" s="1016">
        <v>7</v>
      </c>
      <c r="E180" s="1016"/>
      <c r="F180" s="1029"/>
      <c r="G180" s="1030">
        <v>4</v>
      </c>
      <c r="H180" s="1013">
        <f t="shared" si="58"/>
        <v>120</v>
      </c>
      <c r="I180" s="1014">
        <f t="shared" si="59"/>
        <v>45</v>
      </c>
      <c r="J180" s="1017">
        <v>30</v>
      </c>
      <c r="K180" s="1017"/>
      <c r="L180" s="1017">
        <v>15</v>
      </c>
      <c r="M180" s="1014">
        <f t="shared" si="60"/>
        <v>75</v>
      </c>
      <c r="N180" s="1018"/>
      <c r="O180" s="1018"/>
      <c r="P180" s="1018"/>
      <c r="Q180" s="1017"/>
      <c r="R180" s="1017"/>
      <c r="S180" s="1017"/>
      <c r="T180" s="1017"/>
      <c r="U180" s="1017"/>
      <c r="V180" s="1017"/>
      <c r="W180" s="1019">
        <v>3</v>
      </c>
      <c r="X180" s="1019"/>
      <c r="Y180" s="1019"/>
      <c r="Z180" s="1050"/>
      <c r="AA180" s="540"/>
      <c r="AB180" s="540"/>
      <c r="AC180" s="540"/>
      <c r="AE180" s="358">
        <f t="shared" si="61"/>
      </c>
      <c r="AF180" s="358">
        <f t="shared" si="61"/>
      </c>
      <c r="AG180" s="358">
        <f t="shared" si="61"/>
      </c>
      <c r="AH180" s="358">
        <f t="shared" si="61"/>
      </c>
      <c r="AI180" s="358">
        <f t="shared" si="61"/>
      </c>
      <c r="AJ180" s="358">
        <f t="shared" si="61"/>
      </c>
      <c r="AK180" s="358">
        <f t="shared" si="61"/>
      </c>
      <c r="AL180" s="358">
        <f t="shared" si="61"/>
      </c>
      <c r="AM180" s="358">
        <f t="shared" si="61"/>
      </c>
      <c r="AN180" s="358" t="str">
        <f t="shared" si="61"/>
        <v>так</v>
      </c>
      <c r="AO180" s="358">
        <f t="shared" si="61"/>
      </c>
      <c r="AP180" s="358">
        <f t="shared" si="61"/>
      </c>
      <c r="AQ180" s="889"/>
    </row>
    <row r="181" spans="1:48" s="19" customFormat="1" ht="19.5" customHeight="1">
      <c r="A181" s="923"/>
      <c r="B181" s="794" t="s">
        <v>399</v>
      </c>
      <c r="C181" s="1029" t="s">
        <v>327</v>
      </c>
      <c r="D181" s="1016"/>
      <c r="E181" s="1016"/>
      <c r="F181" s="1029"/>
      <c r="G181" s="1030">
        <v>3</v>
      </c>
      <c r="H181" s="1013">
        <f t="shared" si="58"/>
        <v>90</v>
      </c>
      <c r="I181" s="1014">
        <f t="shared" si="59"/>
        <v>30</v>
      </c>
      <c r="J181" s="1017">
        <v>20</v>
      </c>
      <c r="K181" s="1017"/>
      <c r="L181" s="1017">
        <v>10</v>
      </c>
      <c r="M181" s="1014">
        <f t="shared" si="60"/>
        <v>60</v>
      </c>
      <c r="N181" s="1018"/>
      <c r="O181" s="1018"/>
      <c r="P181" s="1018"/>
      <c r="Q181" s="1017"/>
      <c r="R181" s="1017"/>
      <c r="S181" s="1017"/>
      <c r="T181" s="1017"/>
      <c r="U181" s="1017"/>
      <c r="V181" s="1017"/>
      <c r="W181" s="1020"/>
      <c r="X181" s="1020">
        <v>3</v>
      </c>
      <c r="Y181" s="1020"/>
      <c r="Z181" s="1050"/>
      <c r="AA181" s="540"/>
      <c r="AB181" s="540"/>
      <c r="AC181" s="540"/>
      <c r="AE181" s="358">
        <f t="shared" si="61"/>
      </c>
      <c r="AF181" s="358">
        <f t="shared" si="61"/>
      </c>
      <c r="AG181" s="358">
        <f t="shared" si="61"/>
      </c>
      <c r="AH181" s="358">
        <f t="shared" si="61"/>
      </c>
      <c r="AI181" s="358">
        <f t="shared" si="61"/>
      </c>
      <c r="AJ181" s="358">
        <f t="shared" si="61"/>
      </c>
      <c r="AK181" s="358">
        <f t="shared" si="61"/>
      </c>
      <c r="AL181" s="358">
        <f t="shared" si="61"/>
      </c>
      <c r="AM181" s="358">
        <f t="shared" si="61"/>
      </c>
      <c r="AN181" s="358">
        <f t="shared" si="61"/>
      </c>
      <c r="AO181" s="358" t="str">
        <f t="shared" si="61"/>
        <v>так</v>
      </c>
      <c r="AP181" s="358">
        <f t="shared" si="61"/>
      </c>
      <c r="AQ181" s="889"/>
      <c r="AS181" s="358" t="s">
        <v>34</v>
      </c>
      <c r="AT181" s="358" t="s">
        <v>35</v>
      </c>
      <c r="AU181" s="358" t="s">
        <v>36</v>
      </c>
      <c r="AV181" s="358" t="s">
        <v>37</v>
      </c>
    </row>
    <row r="182" spans="1:48" s="19" customFormat="1" ht="19.5" customHeight="1">
      <c r="A182" s="923"/>
      <c r="B182" s="794" t="s">
        <v>400</v>
      </c>
      <c r="C182" s="1029"/>
      <c r="D182" s="1016" t="s">
        <v>328</v>
      </c>
      <c r="E182" s="1016"/>
      <c r="F182" s="1029"/>
      <c r="G182" s="1030">
        <v>3</v>
      </c>
      <c r="H182" s="1013">
        <f t="shared" si="58"/>
        <v>90</v>
      </c>
      <c r="I182" s="1014">
        <f t="shared" si="59"/>
        <v>30</v>
      </c>
      <c r="J182" s="1017">
        <v>20</v>
      </c>
      <c r="K182" s="1017"/>
      <c r="L182" s="1017">
        <v>10</v>
      </c>
      <c r="M182" s="1014">
        <f t="shared" si="60"/>
        <v>60</v>
      </c>
      <c r="N182" s="1018"/>
      <c r="O182" s="1018"/>
      <c r="P182" s="1018"/>
      <c r="Q182" s="1017"/>
      <c r="R182" s="1017"/>
      <c r="S182" s="1017"/>
      <c r="T182" s="1017"/>
      <c r="U182" s="1017"/>
      <c r="V182" s="1017"/>
      <c r="W182" s="1020"/>
      <c r="X182" s="1020"/>
      <c r="Y182" s="1020">
        <v>3</v>
      </c>
      <c r="Z182" s="1050"/>
      <c r="AA182" s="540"/>
      <c r="AB182" s="540"/>
      <c r="AC182" s="540"/>
      <c r="AE182" s="358">
        <f t="shared" si="61"/>
      </c>
      <c r="AF182" s="358">
        <f t="shared" si="61"/>
      </c>
      <c r="AG182" s="358">
        <f t="shared" si="61"/>
      </c>
      <c r="AH182" s="358">
        <f t="shared" si="61"/>
      </c>
      <c r="AI182" s="358">
        <f t="shared" si="61"/>
      </c>
      <c r="AJ182" s="358">
        <f t="shared" si="61"/>
      </c>
      <c r="AK182" s="358">
        <f t="shared" si="61"/>
      </c>
      <c r="AL182" s="358">
        <f t="shared" si="61"/>
      </c>
      <c r="AM182" s="358">
        <f t="shared" si="61"/>
      </c>
      <c r="AN182" s="358">
        <f t="shared" si="61"/>
      </c>
      <c r="AO182" s="358">
        <f t="shared" si="61"/>
      </c>
      <c r="AP182" s="358" t="str">
        <f t="shared" si="61"/>
        <v>так</v>
      </c>
      <c r="AQ182" s="889"/>
      <c r="AS182" s="883">
        <f>AE183+AF183+AG183</f>
        <v>0</v>
      </c>
      <c r="AT182" s="883">
        <f>AH183+AI183+AJ183</f>
        <v>0</v>
      </c>
      <c r="AU182" s="883">
        <f>AK183+AL183+AM183</f>
        <v>10</v>
      </c>
      <c r="AV182" s="883">
        <f>AN183+AO183+AP183</f>
        <v>10</v>
      </c>
    </row>
    <row r="183" spans="1:43" s="19" customFormat="1" ht="19.5" customHeight="1">
      <c r="A183" s="923"/>
      <c r="B183" s="924" t="s">
        <v>395</v>
      </c>
      <c r="C183" s="1044"/>
      <c r="D183" s="1044"/>
      <c r="E183" s="1044"/>
      <c r="F183" s="1045"/>
      <c r="G183" s="1046">
        <f>SUM(G177:G182)</f>
        <v>20</v>
      </c>
      <c r="H183" s="1046">
        <f aca="true" t="shared" si="64" ref="H183:Y183">SUM(H177:H182)</f>
        <v>600</v>
      </c>
      <c r="I183" s="1046">
        <f t="shared" si="64"/>
        <v>210</v>
      </c>
      <c r="J183" s="1046">
        <f t="shared" si="64"/>
        <v>140</v>
      </c>
      <c r="K183" s="1046">
        <f t="shared" si="64"/>
        <v>0</v>
      </c>
      <c r="L183" s="1046">
        <f t="shared" si="64"/>
        <v>70</v>
      </c>
      <c r="M183" s="1046">
        <f t="shared" si="64"/>
        <v>390</v>
      </c>
      <c r="N183" s="1044">
        <f t="shared" si="64"/>
        <v>0</v>
      </c>
      <c r="O183" s="1044">
        <f t="shared" si="64"/>
        <v>0</v>
      </c>
      <c r="P183" s="1044">
        <f t="shared" si="64"/>
        <v>0</v>
      </c>
      <c r="Q183" s="1044">
        <f t="shared" si="64"/>
        <v>0</v>
      </c>
      <c r="R183" s="1044">
        <f t="shared" si="64"/>
        <v>0</v>
      </c>
      <c r="S183" s="1044">
        <f t="shared" si="64"/>
        <v>0</v>
      </c>
      <c r="T183" s="1044">
        <f t="shared" si="64"/>
        <v>3</v>
      </c>
      <c r="U183" s="1044">
        <f t="shared" si="64"/>
        <v>3</v>
      </c>
      <c r="V183" s="1044">
        <f t="shared" si="64"/>
        <v>3</v>
      </c>
      <c r="W183" s="1044">
        <f t="shared" si="64"/>
        <v>3</v>
      </c>
      <c r="X183" s="1044">
        <f t="shared" si="64"/>
        <v>3</v>
      </c>
      <c r="Y183" s="1044">
        <f t="shared" si="64"/>
        <v>3</v>
      </c>
      <c r="Z183" s="1050"/>
      <c r="AA183" s="540"/>
      <c r="AB183" s="540"/>
      <c r="AC183" s="540"/>
      <c r="AE183" s="888">
        <f>SUMIF(AE177:AE182,"=так",$G177:$G182)</f>
        <v>0</v>
      </c>
      <c r="AF183" s="888">
        <f aca="true" t="shared" si="65" ref="AF183:AP183">SUMIF(AF177:AF182,"=так",$G177:$G182)</f>
        <v>0</v>
      </c>
      <c r="AG183" s="888">
        <f t="shared" si="65"/>
        <v>0</v>
      </c>
      <c r="AH183" s="888">
        <f t="shared" si="65"/>
        <v>0</v>
      </c>
      <c r="AI183" s="888">
        <f t="shared" si="65"/>
        <v>0</v>
      </c>
      <c r="AJ183" s="888">
        <f t="shared" si="65"/>
        <v>0</v>
      </c>
      <c r="AK183" s="888">
        <f t="shared" si="65"/>
        <v>4</v>
      </c>
      <c r="AL183" s="888">
        <f t="shared" si="65"/>
        <v>3</v>
      </c>
      <c r="AM183" s="888">
        <f t="shared" si="65"/>
        <v>3</v>
      </c>
      <c r="AN183" s="888">
        <f t="shared" si="65"/>
        <v>4</v>
      </c>
      <c r="AO183" s="888">
        <f t="shared" si="65"/>
        <v>3</v>
      </c>
      <c r="AP183" s="888">
        <f t="shared" si="65"/>
        <v>3</v>
      </c>
      <c r="AQ183" s="889"/>
    </row>
    <row r="184" spans="1:42" s="17" customFormat="1" ht="48.75" customHeight="1">
      <c r="A184" s="824"/>
      <c r="B184" s="834" t="s">
        <v>435</v>
      </c>
      <c r="C184" s="1015">
        <v>5</v>
      </c>
      <c r="D184" s="1012"/>
      <c r="E184" s="1012"/>
      <c r="F184" s="1012"/>
      <c r="G184" s="1015">
        <v>4</v>
      </c>
      <c r="H184" s="1013">
        <f>G184*30</f>
        <v>120</v>
      </c>
      <c r="I184" s="1014">
        <f>J184+K184+L184</f>
        <v>45</v>
      </c>
      <c r="J184" s="1015">
        <v>30</v>
      </c>
      <c r="K184" s="1012"/>
      <c r="L184" s="1015">
        <v>15</v>
      </c>
      <c r="M184" s="1014">
        <f>H184-I184</f>
        <v>75</v>
      </c>
      <c r="N184" s="1012"/>
      <c r="O184" s="1015"/>
      <c r="P184" s="1012"/>
      <c r="Q184" s="1012"/>
      <c r="R184" s="1012"/>
      <c r="S184" s="1012"/>
      <c r="T184" s="1015">
        <v>3</v>
      </c>
      <c r="U184" s="1012"/>
      <c r="V184" s="1012"/>
      <c r="W184" s="1012"/>
      <c r="X184" s="1012"/>
      <c r="Y184" s="1012"/>
      <c r="Z184" s="537"/>
      <c r="AA184" s="358"/>
      <c r="AB184" s="358"/>
      <c r="AC184" s="358"/>
      <c r="AE184" s="358"/>
      <c r="AF184" s="358"/>
      <c r="AG184" s="358"/>
      <c r="AH184" s="358"/>
      <c r="AI184" s="358"/>
      <c r="AJ184" s="358"/>
      <c r="AK184" s="358"/>
      <c r="AL184" s="358"/>
      <c r="AM184" s="358"/>
      <c r="AN184" s="358"/>
      <c r="AO184" s="358"/>
      <c r="AP184" s="358"/>
    </row>
    <row r="185" spans="1:42" s="17" customFormat="1" ht="48.75" customHeight="1">
      <c r="A185" s="824"/>
      <c r="B185" s="834"/>
      <c r="C185" s="1015"/>
      <c r="D185" s="1012"/>
      <c r="E185" s="1012"/>
      <c r="F185" s="1012"/>
      <c r="G185" s="1015"/>
      <c r="H185" s="1013"/>
      <c r="I185" s="1014"/>
      <c r="J185" s="1015"/>
      <c r="K185" s="1012"/>
      <c r="L185" s="1015"/>
      <c r="M185" s="1014"/>
      <c r="N185" s="1012"/>
      <c r="O185" s="1015"/>
      <c r="P185" s="1012"/>
      <c r="Q185" s="1012"/>
      <c r="R185" s="1012"/>
      <c r="S185" s="1012"/>
      <c r="T185" s="1015"/>
      <c r="U185" s="1012"/>
      <c r="V185" s="1012"/>
      <c r="W185" s="1012"/>
      <c r="X185" s="1012"/>
      <c r="Y185" s="1012"/>
      <c r="Z185" s="537"/>
      <c r="AA185" s="358"/>
      <c r="AB185" s="358"/>
      <c r="AC185" s="358"/>
      <c r="AE185" s="358"/>
      <c r="AF185" s="358"/>
      <c r="AG185" s="358"/>
      <c r="AH185" s="358"/>
      <c r="AI185" s="358"/>
      <c r="AJ185" s="358"/>
      <c r="AK185" s="358"/>
      <c r="AL185" s="358"/>
      <c r="AM185" s="358"/>
      <c r="AN185" s="358"/>
      <c r="AO185" s="358"/>
      <c r="AP185" s="358"/>
    </row>
    <row r="186" spans="1:42" s="17" customFormat="1" ht="48.75" customHeight="1">
      <c r="A186" s="824"/>
      <c r="B186" s="834"/>
      <c r="C186" s="1015"/>
      <c r="D186" s="1012"/>
      <c r="E186" s="1012"/>
      <c r="F186" s="1012"/>
      <c r="G186" s="1015"/>
      <c r="H186" s="1013"/>
      <c r="I186" s="1014"/>
      <c r="J186" s="1015"/>
      <c r="K186" s="1012"/>
      <c r="L186" s="1015"/>
      <c r="M186" s="1014"/>
      <c r="N186" s="1012"/>
      <c r="O186" s="1015"/>
      <c r="P186" s="1012"/>
      <c r="Q186" s="1012"/>
      <c r="R186" s="1012"/>
      <c r="S186" s="1012"/>
      <c r="T186" s="1015"/>
      <c r="U186" s="1012"/>
      <c r="V186" s="1012"/>
      <c r="W186" s="1012"/>
      <c r="X186" s="1012"/>
      <c r="Y186" s="1012"/>
      <c r="Z186" s="537"/>
      <c r="AA186" s="358"/>
      <c r="AB186" s="358"/>
      <c r="AC186" s="358"/>
      <c r="AE186" s="358"/>
      <c r="AF186" s="358"/>
      <c r="AG186" s="358"/>
      <c r="AH186" s="358"/>
      <c r="AI186" s="358"/>
      <c r="AJ186" s="358"/>
      <c r="AK186" s="358"/>
      <c r="AL186" s="358"/>
      <c r="AM186" s="358"/>
      <c r="AN186" s="358"/>
      <c r="AO186" s="358"/>
      <c r="AP186" s="358"/>
    </row>
    <row r="187" spans="1:42" s="17" customFormat="1" ht="46.5" customHeight="1">
      <c r="A187" s="824"/>
      <c r="B187" s="834" t="s">
        <v>436</v>
      </c>
      <c r="C187" s="1012"/>
      <c r="D187" s="1012" t="s">
        <v>325</v>
      </c>
      <c r="E187" s="1012"/>
      <c r="F187" s="1012"/>
      <c r="G187" s="1015">
        <v>3</v>
      </c>
      <c r="H187" s="1013">
        <f>G187*30</f>
        <v>90</v>
      </c>
      <c r="I187" s="1014">
        <f>J187+K187+L187</f>
        <v>30</v>
      </c>
      <c r="J187" s="1015">
        <v>20</v>
      </c>
      <c r="K187" s="1012"/>
      <c r="L187" s="1015">
        <v>10</v>
      </c>
      <c r="M187" s="1014">
        <f>H187-I187</f>
        <v>60</v>
      </c>
      <c r="N187" s="1012"/>
      <c r="O187" s="1012"/>
      <c r="P187" s="1015"/>
      <c r="Q187" s="1012"/>
      <c r="R187" s="1012"/>
      <c r="S187" s="1012"/>
      <c r="T187" s="1012"/>
      <c r="U187" s="1015">
        <v>3</v>
      </c>
      <c r="V187" s="1012"/>
      <c r="W187" s="1012"/>
      <c r="X187" s="1012"/>
      <c r="Y187" s="1012"/>
      <c r="Z187" s="537"/>
      <c r="AA187" s="358"/>
      <c r="AB187" s="358"/>
      <c r="AC187" s="358"/>
      <c r="AE187" s="358"/>
      <c r="AF187" s="358"/>
      <c r="AG187" s="358"/>
      <c r="AH187" s="358"/>
      <c r="AI187" s="358"/>
      <c r="AJ187" s="358"/>
      <c r="AK187" s="358"/>
      <c r="AL187" s="358"/>
      <c r="AM187" s="358"/>
      <c r="AN187" s="358"/>
      <c r="AO187" s="358"/>
      <c r="AP187" s="358"/>
    </row>
    <row r="188" spans="1:42" s="17" customFormat="1" ht="46.5" customHeight="1">
      <c r="A188" s="824"/>
      <c r="B188" s="834"/>
      <c r="C188" s="1012"/>
      <c r="D188" s="1012"/>
      <c r="E188" s="1012"/>
      <c r="F188" s="1012"/>
      <c r="G188" s="1015"/>
      <c r="H188" s="1013"/>
      <c r="I188" s="1014"/>
      <c r="J188" s="1015"/>
      <c r="K188" s="1012"/>
      <c r="L188" s="1015"/>
      <c r="M188" s="1014"/>
      <c r="N188" s="1012"/>
      <c r="O188" s="1012"/>
      <c r="P188" s="1015"/>
      <c r="Q188" s="1012"/>
      <c r="R188" s="1012"/>
      <c r="S188" s="1012"/>
      <c r="T188" s="1012"/>
      <c r="U188" s="1015"/>
      <c r="V188" s="1012"/>
      <c r="W188" s="1012"/>
      <c r="X188" s="1012"/>
      <c r="Y188" s="1012"/>
      <c r="Z188" s="537"/>
      <c r="AA188" s="358"/>
      <c r="AB188" s="358"/>
      <c r="AC188" s="358"/>
      <c r="AE188" s="358"/>
      <c r="AF188" s="358"/>
      <c r="AG188" s="358"/>
      <c r="AH188" s="358"/>
      <c r="AI188" s="358"/>
      <c r="AJ188" s="358"/>
      <c r="AK188" s="358"/>
      <c r="AL188" s="358"/>
      <c r="AM188" s="358"/>
      <c r="AN188" s="358"/>
      <c r="AO188" s="358"/>
      <c r="AP188" s="358"/>
    </row>
    <row r="189" spans="1:42" s="17" customFormat="1" ht="46.5" customHeight="1">
      <c r="A189" s="824"/>
      <c r="B189" s="834"/>
      <c r="C189" s="1012"/>
      <c r="D189" s="1012"/>
      <c r="E189" s="1012"/>
      <c r="F189" s="1012"/>
      <c r="G189" s="1015"/>
      <c r="H189" s="1013"/>
      <c r="I189" s="1014"/>
      <c r="J189" s="1015"/>
      <c r="K189" s="1012"/>
      <c r="L189" s="1015"/>
      <c r="M189" s="1014"/>
      <c r="N189" s="1012"/>
      <c r="O189" s="1012"/>
      <c r="P189" s="1015"/>
      <c r="Q189" s="1012"/>
      <c r="R189" s="1012"/>
      <c r="S189" s="1012"/>
      <c r="T189" s="1012"/>
      <c r="U189" s="1015"/>
      <c r="V189" s="1012"/>
      <c r="W189" s="1012"/>
      <c r="X189" s="1012"/>
      <c r="Y189" s="1012"/>
      <c r="Z189" s="537"/>
      <c r="AA189" s="358"/>
      <c r="AB189" s="358"/>
      <c r="AC189" s="358"/>
      <c r="AE189" s="358"/>
      <c r="AF189" s="358"/>
      <c r="AG189" s="358"/>
      <c r="AH189" s="358"/>
      <c r="AI189" s="358"/>
      <c r="AJ189" s="358"/>
      <c r="AK189" s="358"/>
      <c r="AL189" s="358"/>
      <c r="AM189" s="358"/>
      <c r="AN189" s="358"/>
      <c r="AO189" s="358"/>
      <c r="AP189" s="358"/>
    </row>
    <row r="190" spans="1:42" s="17" customFormat="1" ht="69" customHeight="1">
      <c r="A190" s="824"/>
      <c r="B190" s="834" t="s">
        <v>440</v>
      </c>
      <c r="C190" s="1029"/>
      <c r="D190" s="1016" t="s">
        <v>326</v>
      </c>
      <c r="E190" s="1016"/>
      <c r="F190" s="1029"/>
      <c r="G190" s="1030">
        <v>3</v>
      </c>
      <c r="H190" s="1013">
        <f>G190*30</f>
        <v>90</v>
      </c>
      <c r="I190" s="1014">
        <f>J190+K190+L190</f>
        <v>30</v>
      </c>
      <c r="J190" s="1017">
        <v>20</v>
      </c>
      <c r="K190" s="1017"/>
      <c r="L190" s="1017">
        <v>10</v>
      </c>
      <c r="M190" s="1014">
        <f>H190-I190</f>
        <v>60</v>
      </c>
      <c r="N190" s="1018"/>
      <c r="O190" s="1018"/>
      <c r="P190" s="1018"/>
      <c r="Q190" s="1017"/>
      <c r="R190" s="1017"/>
      <c r="S190" s="1017"/>
      <c r="T190" s="1017"/>
      <c r="U190" s="1017"/>
      <c r="V190" s="1017">
        <v>3</v>
      </c>
      <c r="W190" s="1020"/>
      <c r="X190" s="1020"/>
      <c r="Y190" s="1020"/>
      <c r="Z190" s="537"/>
      <c r="AA190" s="358"/>
      <c r="AB190" s="358"/>
      <c r="AC190" s="358"/>
      <c r="AE190" s="358"/>
      <c r="AF190" s="358"/>
      <c r="AG190" s="358"/>
      <c r="AH190" s="358"/>
      <c r="AI190" s="358"/>
      <c r="AJ190" s="358"/>
      <c r="AK190" s="358"/>
      <c r="AL190" s="358"/>
      <c r="AM190" s="358"/>
      <c r="AN190" s="358"/>
      <c r="AO190" s="358"/>
      <c r="AP190" s="358"/>
    </row>
    <row r="191" spans="1:42" s="17" customFormat="1" ht="69" customHeight="1">
      <c r="A191" s="824"/>
      <c r="B191" s="834"/>
      <c r="C191" s="1029"/>
      <c r="D191" s="1016"/>
      <c r="E191" s="1016"/>
      <c r="F191" s="1029"/>
      <c r="G191" s="1030"/>
      <c r="H191" s="1013"/>
      <c r="I191" s="1014"/>
      <c r="J191" s="1017"/>
      <c r="K191" s="1017"/>
      <c r="L191" s="1017"/>
      <c r="M191" s="1014"/>
      <c r="N191" s="1018"/>
      <c r="O191" s="1018"/>
      <c r="P191" s="1018"/>
      <c r="Q191" s="1017"/>
      <c r="R191" s="1017"/>
      <c r="S191" s="1017"/>
      <c r="T191" s="1017"/>
      <c r="U191" s="1017"/>
      <c r="V191" s="1017"/>
      <c r="W191" s="1020"/>
      <c r="X191" s="1020"/>
      <c r="Y191" s="1020"/>
      <c r="Z191" s="537"/>
      <c r="AA191" s="358"/>
      <c r="AB191" s="358"/>
      <c r="AC191" s="358"/>
      <c r="AE191" s="358"/>
      <c r="AF191" s="358"/>
      <c r="AG191" s="358"/>
      <c r="AH191" s="358"/>
      <c r="AI191" s="358"/>
      <c r="AJ191" s="358"/>
      <c r="AK191" s="358"/>
      <c r="AL191" s="358"/>
      <c r="AM191" s="358"/>
      <c r="AN191" s="358"/>
      <c r="AO191" s="358"/>
      <c r="AP191" s="358"/>
    </row>
    <row r="192" spans="1:42" s="17" customFormat="1" ht="69" customHeight="1">
      <c r="A192" s="824"/>
      <c r="B192" s="834"/>
      <c r="C192" s="1029"/>
      <c r="D192" s="1016"/>
      <c r="E192" s="1016"/>
      <c r="F192" s="1029"/>
      <c r="G192" s="1030"/>
      <c r="H192" s="1013"/>
      <c r="I192" s="1014"/>
      <c r="J192" s="1017"/>
      <c r="K192" s="1017"/>
      <c r="L192" s="1017"/>
      <c r="M192" s="1014"/>
      <c r="N192" s="1018"/>
      <c r="O192" s="1018"/>
      <c r="P192" s="1018"/>
      <c r="Q192" s="1017"/>
      <c r="R192" s="1017"/>
      <c r="S192" s="1017"/>
      <c r="T192" s="1017"/>
      <c r="U192" s="1017"/>
      <c r="V192" s="1017"/>
      <c r="W192" s="1020"/>
      <c r="X192" s="1020"/>
      <c r="Y192" s="1020"/>
      <c r="Z192" s="537"/>
      <c r="AA192" s="358"/>
      <c r="AB192" s="358"/>
      <c r="AC192" s="358"/>
      <c r="AE192" s="358"/>
      <c r="AF192" s="358"/>
      <c r="AG192" s="358"/>
      <c r="AH192" s="358"/>
      <c r="AI192" s="358"/>
      <c r="AJ192" s="358"/>
      <c r="AK192" s="358"/>
      <c r="AL192" s="358"/>
      <c r="AM192" s="358"/>
      <c r="AN192" s="358"/>
      <c r="AO192" s="358"/>
      <c r="AP192" s="358"/>
    </row>
    <row r="193" spans="1:42" s="17" customFormat="1" ht="48.75" customHeight="1">
      <c r="A193" s="824"/>
      <c r="B193" s="834" t="s">
        <v>438</v>
      </c>
      <c r="C193" s="1020" t="s">
        <v>327</v>
      </c>
      <c r="D193" s="1020">
        <v>7</v>
      </c>
      <c r="E193" s="1020"/>
      <c r="F193" s="1047"/>
      <c r="G193" s="1048">
        <v>7</v>
      </c>
      <c r="H193" s="1013">
        <f>G193*30</f>
        <v>210</v>
      </c>
      <c r="I193" s="1014">
        <f>J193+K193+L193</f>
        <v>75</v>
      </c>
      <c r="J193" s="1049">
        <f>J180+J181</f>
        <v>50</v>
      </c>
      <c r="K193" s="1049"/>
      <c r="L193" s="1049">
        <f>L180+L181</f>
        <v>25</v>
      </c>
      <c r="M193" s="1014">
        <f>H193-I193</f>
        <v>135</v>
      </c>
      <c r="N193" s="1020"/>
      <c r="O193" s="1020"/>
      <c r="P193" s="1020"/>
      <c r="Q193" s="1020"/>
      <c r="R193" s="1020"/>
      <c r="S193" s="1020"/>
      <c r="T193" s="1049"/>
      <c r="U193" s="1049"/>
      <c r="V193" s="1049"/>
      <c r="W193" s="1049">
        <v>3</v>
      </c>
      <c r="X193" s="1049">
        <v>3</v>
      </c>
      <c r="Y193" s="1049"/>
      <c r="Z193" s="537"/>
      <c r="AA193" s="358"/>
      <c r="AB193" s="358"/>
      <c r="AC193" s="358"/>
      <c r="AE193" s="358"/>
      <c r="AF193" s="358"/>
      <c r="AG193" s="358"/>
      <c r="AH193" s="358"/>
      <c r="AI193" s="358"/>
      <c r="AJ193" s="358"/>
      <c r="AK193" s="358"/>
      <c r="AL193" s="358"/>
      <c r="AM193" s="358"/>
      <c r="AN193" s="358"/>
      <c r="AO193" s="358"/>
      <c r="AP193" s="358"/>
    </row>
    <row r="194" spans="1:42" s="17" customFormat="1" ht="48.75" customHeight="1">
      <c r="A194" s="824"/>
      <c r="B194" s="834"/>
      <c r="C194" s="1020"/>
      <c r="D194" s="1020"/>
      <c r="E194" s="1020"/>
      <c r="F194" s="1047"/>
      <c r="G194" s="1048"/>
      <c r="H194" s="1013"/>
      <c r="I194" s="1014"/>
      <c r="J194" s="1049"/>
      <c r="K194" s="1049"/>
      <c r="L194" s="1049"/>
      <c r="M194" s="1014"/>
      <c r="N194" s="1020"/>
      <c r="O194" s="1020"/>
      <c r="P194" s="1020"/>
      <c r="Q194" s="1020"/>
      <c r="R194" s="1020"/>
      <c r="S194" s="1020"/>
      <c r="T194" s="1049"/>
      <c r="U194" s="1049"/>
      <c r="V194" s="1049"/>
      <c r="W194" s="1049"/>
      <c r="X194" s="1049"/>
      <c r="Y194" s="1049"/>
      <c r="Z194" s="537"/>
      <c r="AA194" s="358"/>
      <c r="AB194" s="358"/>
      <c r="AC194" s="358"/>
      <c r="AE194" s="358"/>
      <c r="AF194" s="358"/>
      <c r="AG194" s="358"/>
      <c r="AH194" s="358"/>
      <c r="AI194" s="358"/>
      <c r="AJ194" s="358"/>
      <c r="AK194" s="358"/>
      <c r="AL194" s="358"/>
      <c r="AM194" s="358"/>
      <c r="AN194" s="358"/>
      <c r="AO194" s="358"/>
      <c r="AP194" s="358"/>
    </row>
    <row r="195" spans="1:42" s="17" customFormat="1" ht="48.75" customHeight="1">
      <c r="A195" s="824"/>
      <c r="B195" s="834"/>
      <c r="C195" s="1020"/>
      <c r="D195" s="1020"/>
      <c r="E195" s="1020"/>
      <c r="F195" s="1047"/>
      <c r="G195" s="1048"/>
      <c r="H195" s="1013"/>
      <c r="I195" s="1014"/>
      <c r="J195" s="1049"/>
      <c r="K195" s="1049"/>
      <c r="L195" s="1049"/>
      <c r="M195" s="1014"/>
      <c r="N195" s="1020"/>
      <c r="O195" s="1020"/>
      <c r="P195" s="1020"/>
      <c r="Q195" s="1020"/>
      <c r="R195" s="1020"/>
      <c r="S195" s="1020"/>
      <c r="T195" s="1049"/>
      <c r="U195" s="1049"/>
      <c r="V195" s="1049"/>
      <c r="W195" s="1049"/>
      <c r="X195" s="1049"/>
      <c r="Y195" s="1049"/>
      <c r="Z195" s="537"/>
      <c r="AA195" s="358"/>
      <c r="AB195" s="358"/>
      <c r="AC195" s="358"/>
      <c r="AE195" s="358"/>
      <c r="AF195" s="358"/>
      <c r="AG195" s="358"/>
      <c r="AH195" s="358"/>
      <c r="AI195" s="358"/>
      <c r="AJ195" s="358"/>
      <c r="AK195" s="358"/>
      <c r="AL195" s="358"/>
      <c r="AM195" s="358"/>
      <c r="AN195" s="358"/>
      <c r="AO195" s="358"/>
      <c r="AP195" s="358"/>
    </row>
    <row r="196" spans="1:42" s="17" customFormat="1" ht="54" customHeight="1">
      <c r="A196" s="824"/>
      <c r="B196" s="834" t="s">
        <v>439</v>
      </c>
      <c r="C196" s="1035"/>
      <c r="D196" s="1035" t="s">
        <v>328</v>
      </c>
      <c r="E196" s="1020"/>
      <c r="F196" s="1047"/>
      <c r="G196" s="1030">
        <v>3</v>
      </c>
      <c r="H196" s="1013">
        <f>G196*30</f>
        <v>90</v>
      </c>
      <c r="I196" s="1014">
        <f>J196+K196+L196</f>
        <v>30</v>
      </c>
      <c r="J196" s="1017">
        <v>20</v>
      </c>
      <c r="K196" s="1017"/>
      <c r="L196" s="1017">
        <v>10</v>
      </c>
      <c r="M196" s="1014">
        <f>H196-I196</f>
        <v>60</v>
      </c>
      <c r="N196" s="1018"/>
      <c r="O196" s="1018"/>
      <c r="P196" s="1018"/>
      <c r="Q196" s="1017"/>
      <c r="R196" s="1017"/>
      <c r="S196" s="1017"/>
      <c r="T196" s="1017"/>
      <c r="U196" s="1017"/>
      <c r="V196" s="1017"/>
      <c r="W196" s="1020"/>
      <c r="X196" s="1020"/>
      <c r="Y196" s="1020">
        <v>3</v>
      </c>
      <c r="Z196" s="537"/>
      <c r="AA196" s="358"/>
      <c r="AB196" s="358"/>
      <c r="AC196" s="358"/>
      <c r="AE196" s="358"/>
      <c r="AF196" s="358"/>
      <c r="AG196" s="358"/>
      <c r="AH196" s="358"/>
      <c r="AI196" s="358"/>
      <c r="AJ196" s="358"/>
      <c r="AK196" s="358"/>
      <c r="AL196" s="358"/>
      <c r="AM196" s="358"/>
      <c r="AN196" s="358"/>
      <c r="AO196" s="358"/>
      <c r="AP196" s="358"/>
    </row>
    <row r="197" spans="1:42" s="17" customFormat="1" ht="54" customHeight="1">
      <c r="A197" s="824"/>
      <c r="B197" s="834"/>
      <c r="C197" s="1035"/>
      <c r="D197" s="1035"/>
      <c r="E197" s="1020"/>
      <c r="F197" s="1047"/>
      <c r="G197" s="1030"/>
      <c r="H197" s="1013"/>
      <c r="I197" s="1014"/>
      <c r="J197" s="1017"/>
      <c r="K197" s="1017"/>
      <c r="L197" s="1017"/>
      <c r="M197" s="1014"/>
      <c r="N197" s="1018"/>
      <c r="O197" s="1018"/>
      <c r="P197" s="1018"/>
      <c r="Q197" s="1017"/>
      <c r="R197" s="1017"/>
      <c r="S197" s="1017"/>
      <c r="T197" s="1017"/>
      <c r="U197" s="1017"/>
      <c r="V197" s="1017"/>
      <c r="W197" s="1020"/>
      <c r="X197" s="1020"/>
      <c r="Y197" s="1020"/>
      <c r="Z197" s="537"/>
      <c r="AA197" s="358"/>
      <c r="AB197" s="358"/>
      <c r="AC197" s="358"/>
      <c r="AE197" s="358"/>
      <c r="AF197" s="358"/>
      <c r="AG197" s="358"/>
      <c r="AH197" s="358"/>
      <c r="AI197" s="358"/>
      <c r="AJ197" s="358"/>
      <c r="AK197" s="358"/>
      <c r="AL197" s="358"/>
      <c r="AM197" s="358"/>
      <c r="AN197" s="358"/>
      <c r="AO197" s="358"/>
      <c r="AP197" s="358"/>
    </row>
    <row r="198" spans="1:42" s="17" customFormat="1" ht="54" customHeight="1">
      <c r="A198" s="824"/>
      <c r="B198" s="834"/>
      <c r="C198" s="1035"/>
      <c r="D198" s="1035"/>
      <c r="E198" s="1020"/>
      <c r="F198" s="1047"/>
      <c r="G198" s="1030"/>
      <c r="H198" s="1013"/>
      <c r="I198" s="1014"/>
      <c r="J198" s="1017"/>
      <c r="K198" s="1017"/>
      <c r="L198" s="1017"/>
      <c r="M198" s="1014"/>
      <c r="N198" s="1018"/>
      <c r="O198" s="1018"/>
      <c r="P198" s="1018"/>
      <c r="Q198" s="1017"/>
      <c r="R198" s="1017"/>
      <c r="S198" s="1017"/>
      <c r="T198" s="1017"/>
      <c r="U198" s="1017"/>
      <c r="V198" s="1017"/>
      <c r="W198" s="1020"/>
      <c r="X198" s="1020"/>
      <c r="Y198" s="1020"/>
      <c r="Z198" s="537"/>
      <c r="AA198" s="358"/>
      <c r="AB198" s="358"/>
      <c r="AC198" s="358"/>
      <c r="AE198" s="358"/>
      <c r="AF198" s="358"/>
      <c r="AG198" s="358"/>
      <c r="AH198" s="358"/>
      <c r="AI198" s="358"/>
      <c r="AJ198" s="358"/>
      <c r="AK198" s="358"/>
      <c r="AL198" s="358"/>
      <c r="AM198" s="358"/>
      <c r="AN198" s="358"/>
      <c r="AO198" s="358"/>
      <c r="AP198" s="358"/>
    </row>
    <row r="199" spans="1:60" s="17" customFormat="1" ht="19.5" customHeight="1">
      <c r="A199" s="1801" t="s">
        <v>413</v>
      </c>
      <c r="B199" s="1852"/>
      <c r="C199" s="1852"/>
      <c r="D199" s="1852"/>
      <c r="E199" s="1852"/>
      <c r="F199" s="1852"/>
      <c r="G199" s="1852"/>
      <c r="H199" s="1852"/>
      <c r="I199" s="1852"/>
      <c r="J199" s="1852"/>
      <c r="K199" s="1852"/>
      <c r="L199" s="1852"/>
      <c r="M199" s="1852"/>
      <c r="N199" s="1852"/>
      <c r="O199" s="1852"/>
      <c r="P199" s="1852"/>
      <c r="Q199" s="1852"/>
      <c r="R199" s="1852"/>
      <c r="S199" s="1852"/>
      <c r="T199" s="1852"/>
      <c r="U199" s="1852"/>
      <c r="V199" s="1852"/>
      <c r="W199" s="1852"/>
      <c r="X199" s="1852"/>
      <c r="Y199" s="1955"/>
      <c r="Z199" s="358"/>
      <c r="AA199" s="358"/>
      <c r="AB199" s="358"/>
      <c r="AC199" s="358"/>
      <c r="AE199" s="358"/>
      <c r="AF199" s="358"/>
      <c r="AG199" s="358"/>
      <c r="AH199" s="358"/>
      <c r="AI199" s="358"/>
      <c r="AJ199" s="358"/>
      <c r="AK199" s="358"/>
      <c r="AL199" s="358"/>
      <c r="AM199" s="358"/>
      <c r="AN199" s="358"/>
      <c r="AO199" s="358"/>
      <c r="AP199" s="358"/>
      <c r="AW199" s="873">
        <v>1</v>
      </c>
      <c r="AX199" s="873" t="s">
        <v>322</v>
      </c>
      <c r="AY199" s="873" t="s">
        <v>321</v>
      </c>
      <c r="AZ199" s="873">
        <v>3</v>
      </c>
      <c r="BA199" s="873" t="s">
        <v>323</v>
      </c>
      <c r="BB199" s="873" t="s">
        <v>324</v>
      </c>
      <c r="BC199" s="873">
        <v>5</v>
      </c>
      <c r="BD199" s="873" t="s">
        <v>325</v>
      </c>
      <c r="BE199" s="873" t="s">
        <v>326</v>
      </c>
      <c r="BF199" s="873">
        <v>7</v>
      </c>
      <c r="BG199" s="873" t="s">
        <v>327</v>
      </c>
      <c r="BH199" s="873" t="s">
        <v>328</v>
      </c>
    </row>
    <row r="200" spans="1:60" s="17" customFormat="1" ht="42.75" customHeight="1" thickBot="1">
      <c r="A200" s="912">
        <v>1</v>
      </c>
      <c r="B200" s="913" t="s">
        <v>391</v>
      </c>
      <c r="C200" s="914"/>
      <c r="D200" s="915" t="s">
        <v>334</v>
      </c>
      <c r="E200" s="916"/>
      <c r="F200" s="916"/>
      <c r="G200" s="917">
        <f>G206+G209+G210</f>
        <v>12</v>
      </c>
      <c r="H200" s="918">
        <f aca="true" t="shared" si="66" ref="H200:M200">H206+H209+H210</f>
        <v>330</v>
      </c>
      <c r="I200" s="918">
        <f t="shared" si="66"/>
        <v>135</v>
      </c>
      <c r="J200" s="918">
        <f t="shared" si="66"/>
        <v>60</v>
      </c>
      <c r="K200" s="918">
        <f t="shared" si="66"/>
        <v>45</v>
      </c>
      <c r="L200" s="918">
        <f t="shared" si="66"/>
        <v>30</v>
      </c>
      <c r="M200" s="918">
        <f t="shared" si="66"/>
        <v>195</v>
      </c>
      <c r="N200" s="919"/>
      <c r="O200" s="919"/>
      <c r="P200" s="919"/>
      <c r="Q200" s="919"/>
      <c r="R200" s="919"/>
      <c r="S200" s="919"/>
      <c r="T200" s="919"/>
      <c r="U200" s="919"/>
      <c r="V200" s="919"/>
      <c r="W200" s="920">
        <v>9</v>
      </c>
      <c r="X200" s="921"/>
      <c r="Y200" s="922"/>
      <c r="Z200" s="358"/>
      <c r="AA200" s="358"/>
      <c r="AB200" s="358"/>
      <c r="AC200" s="358"/>
      <c r="AE200" s="358">
        <f aca="true" t="shared" si="67" ref="AE200:AP201">IF(N200&lt;&gt;"","так","")</f>
      </c>
      <c r="AF200" s="358">
        <f t="shared" si="67"/>
      </c>
      <c r="AG200" s="358">
        <f t="shared" si="67"/>
      </c>
      <c r="AH200" s="358">
        <f t="shared" si="67"/>
      </c>
      <c r="AI200" s="358">
        <f t="shared" si="67"/>
      </c>
      <c r="AJ200" s="358">
        <f t="shared" si="67"/>
      </c>
      <c r="AK200" s="358">
        <f t="shared" si="67"/>
      </c>
      <c r="AL200" s="358">
        <f t="shared" si="67"/>
      </c>
      <c r="AM200" s="358">
        <f t="shared" si="67"/>
      </c>
      <c r="AN200" s="358" t="str">
        <f t="shared" si="67"/>
        <v>так</v>
      </c>
      <c r="AO200" s="358">
        <f t="shared" si="67"/>
      </c>
      <c r="AP200" s="358">
        <f t="shared" si="67"/>
      </c>
      <c r="AR200" s="17" t="s">
        <v>416</v>
      </c>
      <c r="AS200" s="358" t="s">
        <v>34</v>
      </c>
      <c r="AT200" s="358" t="s">
        <v>35</v>
      </c>
      <c r="AU200" s="358" t="s">
        <v>36</v>
      </c>
      <c r="AV200" s="358" t="s">
        <v>37</v>
      </c>
      <c r="AW200" s="358">
        <f aca="true" t="shared" si="68" ref="AW200:BH200">COUNTIF($C200:$C206,AW199)</f>
        <v>0</v>
      </c>
      <c r="AX200" s="358">
        <f t="shared" si="68"/>
        <v>0</v>
      </c>
      <c r="AY200" s="358">
        <f t="shared" si="68"/>
        <v>0</v>
      </c>
      <c r="AZ200" s="358">
        <f t="shared" si="68"/>
        <v>0</v>
      </c>
      <c r="BA200" s="358">
        <f t="shared" si="68"/>
        <v>0</v>
      </c>
      <c r="BB200" s="358">
        <f t="shared" si="68"/>
        <v>0</v>
      </c>
      <c r="BC200" s="358">
        <f t="shared" si="68"/>
        <v>0</v>
      </c>
      <c r="BD200" s="358">
        <f t="shared" si="68"/>
        <v>0</v>
      </c>
      <c r="BE200" s="358">
        <f t="shared" si="68"/>
        <v>0</v>
      </c>
      <c r="BF200" s="358">
        <f t="shared" si="68"/>
        <v>0</v>
      </c>
      <c r="BG200" s="358">
        <f t="shared" si="68"/>
        <v>0</v>
      </c>
      <c r="BH200" s="358">
        <f t="shared" si="68"/>
        <v>0</v>
      </c>
    </row>
    <row r="201" spans="1:60" s="17" customFormat="1" ht="38.25" customHeight="1">
      <c r="A201" s="891">
        <v>2</v>
      </c>
      <c r="B201" s="892" t="s">
        <v>392</v>
      </c>
      <c r="C201" s="893"/>
      <c r="D201" s="893" t="s">
        <v>327</v>
      </c>
      <c r="E201" s="893"/>
      <c r="F201" s="893"/>
      <c r="G201" s="894">
        <v>2</v>
      </c>
      <c r="H201" s="893">
        <v>60</v>
      </c>
      <c r="I201" s="895">
        <f>J201+K201+L201</f>
        <v>27</v>
      </c>
      <c r="J201" s="893">
        <v>9</v>
      </c>
      <c r="K201" s="893">
        <v>18</v>
      </c>
      <c r="L201" s="893"/>
      <c r="M201" s="895">
        <f>H201-I201</f>
        <v>33</v>
      </c>
      <c r="N201" s="896"/>
      <c r="O201" s="896"/>
      <c r="P201" s="896"/>
      <c r="Q201" s="896"/>
      <c r="R201" s="896"/>
      <c r="S201" s="896"/>
      <c r="T201" s="896"/>
      <c r="U201" s="896"/>
      <c r="V201" s="896"/>
      <c r="W201" s="897"/>
      <c r="X201" s="898">
        <v>3</v>
      </c>
      <c r="Y201" s="899"/>
      <c r="Z201" s="358"/>
      <c r="AA201" s="358"/>
      <c r="AB201" s="358"/>
      <c r="AC201" s="358"/>
      <c r="AE201" s="358">
        <f t="shared" si="67"/>
      </c>
      <c r="AF201" s="358">
        <f t="shared" si="67"/>
      </c>
      <c r="AG201" s="358">
        <f t="shared" si="67"/>
      </c>
      <c r="AH201" s="358">
        <f t="shared" si="67"/>
      </c>
      <c r="AI201" s="358">
        <f t="shared" si="67"/>
      </c>
      <c r="AJ201" s="358">
        <f t="shared" si="67"/>
      </c>
      <c r="AK201" s="358">
        <f t="shared" si="67"/>
      </c>
      <c r="AL201" s="358">
        <f t="shared" si="67"/>
      </c>
      <c r="AM201" s="358">
        <f t="shared" si="67"/>
      </c>
      <c r="AN201" s="358">
        <f t="shared" si="67"/>
      </c>
      <c r="AO201" s="358" t="str">
        <f t="shared" si="67"/>
        <v>так</v>
      </c>
      <c r="AP201" s="358">
        <f t="shared" si="67"/>
      </c>
      <c r="AR201" s="17" t="s">
        <v>417</v>
      </c>
      <c r="AS201" s="883"/>
      <c r="AT201" s="883"/>
      <c r="AU201" s="883"/>
      <c r="AV201" s="883">
        <f>G200+G201</f>
        <v>14</v>
      </c>
      <c r="AW201" s="358">
        <f aca="true" t="shared" si="69" ref="AW201:BE201">COUNTIF($D200:$D206,AW199)</f>
        <v>0</v>
      </c>
      <c r="AX201" s="358">
        <f t="shared" si="69"/>
        <v>0</v>
      </c>
      <c r="AY201" s="358">
        <f t="shared" si="69"/>
        <v>0</v>
      </c>
      <c r="AZ201" s="358">
        <f t="shared" si="69"/>
        <v>0</v>
      </c>
      <c r="BA201" s="358">
        <f t="shared" si="69"/>
        <v>0</v>
      </c>
      <c r="BB201" s="358">
        <f t="shared" si="69"/>
        <v>0</v>
      </c>
      <c r="BC201" s="358">
        <f t="shared" si="69"/>
        <v>0</v>
      </c>
      <c r="BD201" s="358">
        <f t="shared" si="69"/>
        <v>0</v>
      </c>
      <c r="BE201" s="358">
        <f t="shared" si="69"/>
        <v>0</v>
      </c>
      <c r="BF201" s="358">
        <v>2</v>
      </c>
      <c r="BG201" s="358">
        <v>1</v>
      </c>
      <c r="BH201" s="358">
        <f>COUNTIF($D200:$D206,BH199)</f>
        <v>0</v>
      </c>
    </row>
    <row r="202" spans="1:48" s="19" customFormat="1" ht="19.5" customHeight="1">
      <c r="A202" s="827"/>
      <c r="B202" s="900" t="s">
        <v>395</v>
      </c>
      <c r="C202" s="901"/>
      <c r="D202" s="901"/>
      <c r="E202" s="901"/>
      <c r="F202" s="901"/>
      <c r="G202" s="826">
        <f>SUM(G200:G201)</f>
        <v>14</v>
      </c>
      <c r="H202" s="826">
        <f aca="true" t="shared" si="70" ref="H202:Y202">SUM(H200:H201)</f>
        <v>390</v>
      </c>
      <c r="I202" s="826">
        <f t="shared" si="70"/>
        <v>162</v>
      </c>
      <c r="J202" s="826">
        <f t="shared" si="70"/>
        <v>69</v>
      </c>
      <c r="K202" s="826">
        <f t="shared" si="70"/>
        <v>63</v>
      </c>
      <c r="L202" s="826">
        <f t="shared" si="70"/>
        <v>30</v>
      </c>
      <c r="M202" s="826">
        <f t="shared" si="70"/>
        <v>228</v>
      </c>
      <c r="N202" s="826">
        <f t="shared" si="70"/>
        <v>0</v>
      </c>
      <c r="O202" s="826">
        <f t="shared" si="70"/>
        <v>0</v>
      </c>
      <c r="P202" s="826">
        <f t="shared" si="70"/>
        <v>0</v>
      </c>
      <c r="Q202" s="826">
        <f t="shared" si="70"/>
        <v>0</v>
      </c>
      <c r="R202" s="826">
        <f t="shared" si="70"/>
        <v>0</v>
      </c>
      <c r="S202" s="826">
        <f t="shared" si="70"/>
        <v>0</v>
      </c>
      <c r="T202" s="826">
        <f t="shared" si="70"/>
        <v>0</v>
      </c>
      <c r="U202" s="826">
        <f t="shared" si="70"/>
        <v>0</v>
      </c>
      <c r="V202" s="826">
        <f t="shared" si="70"/>
        <v>0</v>
      </c>
      <c r="W202" s="826">
        <f t="shared" si="70"/>
        <v>9</v>
      </c>
      <c r="X202" s="826">
        <f t="shared" si="70"/>
        <v>3</v>
      </c>
      <c r="Y202" s="826">
        <f t="shared" si="70"/>
        <v>0</v>
      </c>
      <c r="Z202" s="540"/>
      <c r="AA202" s="540"/>
      <c r="AB202" s="540"/>
      <c r="AC202" s="540"/>
      <c r="AE202" s="540"/>
      <c r="AF202" s="540"/>
      <c r="AG202" s="540"/>
      <c r="AH202" s="540"/>
      <c r="AI202" s="540"/>
      <c r="AJ202" s="540"/>
      <c r="AK202" s="540"/>
      <c r="AL202" s="540"/>
      <c r="AM202" s="540"/>
      <c r="AN202" s="540"/>
      <c r="AO202" s="540"/>
      <c r="AP202" s="540"/>
      <c r="AV202" s="890"/>
    </row>
    <row r="203" spans="1:42" s="17" customFormat="1" ht="17.25" customHeight="1" thickBot="1">
      <c r="A203" s="1956" t="s">
        <v>393</v>
      </c>
      <c r="B203" s="1957"/>
      <c r="C203" s="1957"/>
      <c r="D203" s="1957"/>
      <c r="E203" s="1957"/>
      <c r="F203" s="1957"/>
      <c r="G203" s="1957"/>
      <c r="H203" s="1957"/>
      <c r="I203" s="1957"/>
      <c r="J203" s="1957"/>
      <c r="K203" s="1957"/>
      <c r="L203" s="1957"/>
      <c r="M203" s="1957"/>
      <c r="N203" s="1957"/>
      <c r="O203" s="1957"/>
      <c r="P203" s="1957"/>
      <c r="Q203" s="1957"/>
      <c r="R203" s="1957"/>
      <c r="S203" s="1957"/>
      <c r="T203" s="1957"/>
      <c r="U203" s="1957"/>
      <c r="V203" s="1957"/>
      <c r="W203" s="1957"/>
      <c r="X203" s="1957"/>
      <c r="Y203" s="1958"/>
      <c r="Z203" s="358"/>
      <c r="AA203" s="358"/>
      <c r="AB203" s="358"/>
      <c r="AC203" s="358"/>
      <c r="AE203" s="358">
        <f>SUMIF(AE200:AE201,"=так",$G200:$G201)</f>
        <v>0</v>
      </c>
      <c r="AF203" s="358">
        <f aca="true" t="shared" si="71" ref="AF203:AP203">SUMIF(AF200:AF201,"=так",$G200:$G201)</f>
        <v>0</v>
      </c>
      <c r="AG203" s="358">
        <f t="shared" si="71"/>
        <v>0</v>
      </c>
      <c r="AH203" s="358">
        <f t="shared" si="71"/>
        <v>0</v>
      </c>
      <c r="AI203" s="358">
        <f t="shared" si="71"/>
        <v>0</v>
      </c>
      <c r="AJ203" s="358">
        <f t="shared" si="71"/>
        <v>0</v>
      </c>
      <c r="AK203" s="358">
        <f t="shared" si="71"/>
        <v>0</v>
      </c>
      <c r="AL203" s="358">
        <f t="shared" si="71"/>
        <v>0</v>
      </c>
      <c r="AM203" s="358">
        <f t="shared" si="71"/>
        <v>0</v>
      </c>
      <c r="AN203" s="358">
        <f t="shared" si="71"/>
        <v>12</v>
      </c>
      <c r="AO203" s="358">
        <f t="shared" si="71"/>
        <v>2</v>
      </c>
      <c r="AP203" s="358">
        <f t="shared" si="71"/>
        <v>0</v>
      </c>
    </row>
    <row r="204" spans="1:42" s="17" customFormat="1" ht="33" customHeight="1">
      <c r="A204" s="409" t="s">
        <v>199</v>
      </c>
      <c r="B204" s="410" t="s">
        <v>189</v>
      </c>
      <c r="C204" s="411"/>
      <c r="D204" s="412"/>
      <c r="E204" s="412"/>
      <c r="F204" s="413"/>
      <c r="G204" s="414"/>
      <c r="H204" s="411"/>
      <c r="I204" s="412"/>
      <c r="J204" s="412"/>
      <c r="K204" s="412"/>
      <c r="L204" s="412"/>
      <c r="M204" s="415"/>
      <c r="N204" s="411"/>
      <c r="O204" s="412"/>
      <c r="P204" s="415"/>
      <c r="Q204" s="411"/>
      <c r="R204" s="412"/>
      <c r="S204" s="415"/>
      <c r="T204" s="411"/>
      <c r="U204" s="412"/>
      <c r="V204" s="415"/>
      <c r="W204" s="411"/>
      <c r="X204" s="412"/>
      <c r="Y204" s="413"/>
      <c r="Z204" s="358"/>
      <c r="AA204" s="358"/>
      <c r="AB204" s="358"/>
      <c r="AC204" s="358"/>
      <c r="AE204" s="358"/>
      <c r="AF204" s="358"/>
      <c r="AG204" s="358"/>
      <c r="AH204" s="358"/>
      <c r="AI204" s="358"/>
      <c r="AJ204" s="358"/>
      <c r="AK204" s="358"/>
      <c r="AL204" s="358"/>
      <c r="AM204" s="358"/>
      <c r="AN204" s="358"/>
      <c r="AO204" s="358"/>
      <c r="AP204" s="358"/>
    </row>
    <row r="205" spans="1:42" s="17" customFormat="1" ht="22.5" customHeight="1">
      <c r="A205" s="409" t="s">
        <v>221</v>
      </c>
      <c r="B205" s="416" t="s">
        <v>72</v>
      </c>
      <c r="C205" s="392" t="s">
        <v>73</v>
      </c>
      <c r="D205" s="393"/>
      <c r="E205" s="393"/>
      <c r="F205" s="417"/>
      <c r="G205" s="418">
        <f>G206+G207</f>
        <v>5.5</v>
      </c>
      <c r="H205" s="419">
        <f>H206+H207</f>
        <v>120</v>
      </c>
      <c r="I205" s="420">
        <f>I206+I207</f>
        <v>57</v>
      </c>
      <c r="J205" s="420">
        <f>J206+J207</f>
        <v>24</v>
      </c>
      <c r="K205" s="420">
        <f>K206+K207</f>
        <v>33</v>
      </c>
      <c r="L205" s="395"/>
      <c r="M205" s="421">
        <f>M206+M207</f>
        <v>63</v>
      </c>
      <c r="N205" s="392"/>
      <c r="O205" s="393"/>
      <c r="P205" s="388"/>
      <c r="Q205" s="392"/>
      <c r="R205" s="393"/>
      <c r="S205" s="388"/>
      <c r="T205" s="392"/>
      <c r="U205" s="393"/>
      <c r="V205" s="397"/>
      <c r="W205" s="396"/>
      <c r="X205" s="395"/>
      <c r="Y205" s="534"/>
      <c r="Z205" s="358"/>
      <c r="AA205" s="358"/>
      <c r="AB205" s="358"/>
      <c r="AC205" s="358"/>
      <c r="AE205" s="358"/>
      <c r="AF205" s="358"/>
      <c r="AG205" s="358"/>
      <c r="AH205" s="358"/>
      <c r="AI205" s="358"/>
      <c r="AJ205" s="358"/>
      <c r="AK205" s="358"/>
      <c r="AL205" s="358"/>
      <c r="AM205" s="358"/>
      <c r="AN205" s="358"/>
      <c r="AO205" s="358"/>
      <c r="AP205" s="358"/>
    </row>
    <row r="206" spans="1:42" s="17" customFormat="1" ht="22.5" customHeight="1">
      <c r="A206" s="422" t="s">
        <v>222</v>
      </c>
      <c r="B206" s="416" t="s">
        <v>72</v>
      </c>
      <c r="C206" s="392"/>
      <c r="D206" s="393"/>
      <c r="E206" s="393"/>
      <c r="F206" s="417"/>
      <c r="G206" s="814">
        <v>3</v>
      </c>
      <c r="H206" s="392">
        <v>60</v>
      </c>
      <c r="I206" s="387">
        <f>J206+K206+L206</f>
        <v>30</v>
      </c>
      <c r="J206" s="393">
        <v>15</v>
      </c>
      <c r="K206" s="393">
        <v>15</v>
      </c>
      <c r="L206" s="393"/>
      <c r="M206" s="388">
        <f>H206-I206</f>
        <v>30</v>
      </c>
      <c r="N206" s="392"/>
      <c r="O206" s="393"/>
      <c r="P206" s="388"/>
      <c r="Q206" s="392"/>
      <c r="R206" s="393"/>
      <c r="S206" s="388"/>
      <c r="T206" s="392"/>
      <c r="U206" s="393"/>
      <c r="V206" s="397"/>
      <c r="W206" s="396">
        <v>2</v>
      </c>
      <c r="X206" s="395"/>
      <c r="Y206" s="534"/>
      <c r="Z206" s="358"/>
      <c r="AA206" s="358"/>
      <c r="AB206" s="358"/>
      <c r="AC206" s="358"/>
      <c r="AE206" s="358"/>
      <c r="AF206" s="358"/>
      <c r="AG206" s="358"/>
      <c r="AH206" s="358"/>
      <c r="AI206" s="358"/>
      <c r="AJ206" s="358"/>
      <c r="AK206" s="358"/>
      <c r="AL206" s="358"/>
      <c r="AM206" s="358"/>
      <c r="AN206" s="358"/>
      <c r="AO206" s="358"/>
      <c r="AP206" s="358"/>
    </row>
    <row r="207" spans="1:42" s="17" customFormat="1" ht="22.5" customHeight="1">
      <c r="A207" s="307" t="s">
        <v>223</v>
      </c>
      <c r="B207" s="355" t="s">
        <v>72</v>
      </c>
      <c r="C207" s="44"/>
      <c r="D207" s="39" t="s">
        <v>327</v>
      </c>
      <c r="E207" s="39"/>
      <c r="F207" s="302"/>
      <c r="G207" s="298">
        <v>2.5</v>
      </c>
      <c r="H207" s="44">
        <v>60</v>
      </c>
      <c r="I207" s="63">
        <f>J207+K207+L207</f>
        <v>27</v>
      </c>
      <c r="J207" s="39">
        <v>9</v>
      </c>
      <c r="K207" s="39">
        <v>18</v>
      </c>
      <c r="L207" s="39"/>
      <c r="M207" s="42">
        <f>H207-I207</f>
        <v>33</v>
      </c>
      <c r="N207" s="44"/>
      <c r="O207" s="39"/>
      <c r="P207" s="42"/>
      <c r="Q207" s="44"/>
      <c r="R207" s="39"/>
      <c r="S207" s="42"/>
      <c r="T207" s="44"/>
      <c r="U207" s="39"/>
      <c r="V207" s="123"/>
      <c r="W207" s="133"/>
      <c r="X207" s="78">
        <v>3</v>
      </c>
      <c r="Y207" s="129"/>
      <c r="Z207" s="358"/>
      <c r="AA207" s="358"/>
      <c r="AB207" s="358"/>
      <c r="AC207" s="358"/>
      <c r="AE207" s="358"/>
      <c r="AF207" s="358"/>
      <c r="AG207" s="358"/>
      <c r="AH207" s="358"/>
      <c r="AI207" s="358"/>
      <c r="AJ207" s="358"/>
      <c r="AK207" s="358"/>
      <c r="AL207" s="358"/>
      <c r="AM207" s="358"/>
      <c r="AN207" s="358"/>
      <c r="AO207" s="358"/>
      <c r="AP207" s="358"/>
    </row>
    <row r="208" spans="1:42" s="17" customFormat="1" ht="31.5" customHeight="1">
      <c r="A208" s="305" t="s">
        <v>196</v>
      </c>
      <c r="B208" s="354" t="s">
        <v>213</v>
      </c>
      <c r="C208" s="295"/>
      <c r="D208" s="295"/>
      <c r="E208" s="295"/>
      <c r="F208" s="296"/>
      <c r="G208" s="303"/>
      <c r="H208" s="300"/>
      <c r="I208" s="295"/>
      <c r="J208" s="295"/>
      <c r="K208" s="295"/>
      <c r="L208" s="295"/>
      <c r="M208" s="301"/>
      <c r="N208" s="300"/>
      <c r="O208" s="295"/>
      <c r="P208" s="301"/>
      <c r="Q208" s="300"/>
      <c r="R208" s="295"/>
      <c r="S208" s="301"/>
      <c r="T208" s="300"/>
      <c r="U208" s="295"/>
      <c r="V208" s="301"/>
      <c r="W208" s="300"/>
      <c r="X208" s="295"/>
      <c r="Y208" s="296"/>
      <c r="Z208" s="358"/>
      <c r="AA208" s="358"/>
      <c r="AB208" s="358"/>
      <c r="AC208" s="358"/>
      <c r="AE208" s="358"/>
      <c r="AF208" s="358"/>
      <c r="AG208" s="358"/>
      <c r="AH208" s="358"/>
      <c r="AI208" s="358"/>
      <c r="AJ208" s="358"/>
      <c r="AK208" s="358"/>
      <c r="AL208" s="358"/>
      <c r="AM208" s="358"/>
      <c r="AN208" s="358"/>
      <c r="AO208" s="358"/>
      <c r="AP208" s="358"/>
    </row>
    <row r="209" spans="1:42" s="17" customFormat="1" ht="31.5">
      <c r="A209" s="305" t="s">
        <v>214</v>
      </c>
      <c r="B209" s="356" t="s">
        <v>70</v>
      </c>
      <c r="C209" s="56"/>
      <c r="D209" s="36">
        <v>7</v>
      </c>
      <c r="E209" s="36"/>
      <c r="F209" s="35"/>
      <c r="G209" s="95">
        <v>4</v>
      </c>
      <c r="H209" s="56">
        <f>G209*30</f>
        <v>120</v>
      </c>
      <c r="I209" s="112">
        <f>J209+K209+L209</f>
        <v>45</v>
      </c>
      <c r="J209" s="115">
        <v>15</v>
      </c>
      <c r="K209" s="36">
        <v>15</v>
      </c>
      <c r="L209" s="36">
        <v>15</v>
      </c>
      <c r="M209" s="57">
        <f>H209-I209</f>
        <v>75</v>
      </c>
      <c r="N209" s="54"/>
      <c r="O209" s="36"/>
      <c r="P209" s="55"/>
      <c r="Q209" s="56"/>
      <c r="R209" s="36"/>
      <c r="S209" s="57"/>
      <c r="T209" s="56"/>
      <c r="U209" s="36"/>
      <c r="V209" s="57"/>
      <c r="W209" s="259">
        <v>3</v>
      </c>
      <c r="X209" s="36"/>
      <c r="Y209" s="55"/>
      <c r="Z209" s="358"/>
      <c r="AA209" s="358"/>
      <c r="AB209" s="358"/>
      <c r="AC209" s="358"/>
      <c r="AE209" s="358"/>
      <c r="AF209" s="358"/>
      <c r="AG209" s="358"/>
      <c r="AH209" s="358"/>
      <c r="AI209" s="358"/>
      <c r="AJ209" s="358"/>
      <c r="AK209" s="358"/>
      <c r="AL209" s="358"/>
      <c r="AM209" s="358"/>
      <c r="AN209" s="358"/>
      <c r="AO209" s="358"/>
      <c r="AP209" s="358"/>
    </row>
    <row r="210" spans="1:42" s="17" customFormat="1" ht="22.5" customHeight="1" thickBot="1">
      <c r="A210" s="309" t="s">
        <v>215</v>
      </c>
      <c r="B210" s="353" t="s">
        <v>71</v>
      </c>
      <c r="C210" s="59"/>
      <c r="D210" s="33">
        <v>7</v>
      </c>
      <c r="E210" s="33"/>
      <c r="F210" s="34"/>
      <c r="G210" s="53">
        <v>5</v>
      </c>
      <c r="H210" s="56">
        <f>G210*30</f>
        <v>150</v>
      </c>
      <c r="I210" s="116">
        <f>J210+K210+L210</f>
        <v>60</v>
      </c>
      <c r="J210" s="77">
        <v>30</v>
      </c>
      <c r="K210" s="33">
        <v>15</v>
      </c>
      <c r="L210" s="33">
        <v>15</v>
      </c>
      <c r="M210" s="117">
        <f>H210-I210</f>
        <v>90</v>
      </c>
      <c r="N210" s="137"/>
      <c r="O210" s="33"/>
      <c r="P210" s="119"/>
      <c r="Q210" s="59"/>
      <c r="R210" s="33"/>
      <c r="S210" s="117"/>
      <c r="T210" s="59"/>
      <c r="U210" s="33"/>
      <c r="V210" s="117"/>
      <c r="W210" s="161">
        <v>4</v>
      </c>
      <c r="X210" s="162"/>
      <c r="Y210" s="119"/>
      <c r="Z210" s="358"/>
      <c r="AA210" s="358"/>
      <c r="AB210" s="358"/>
      <c r="AC210" s="358"/>
      <c r="AE210" s="358"/>
      <c r="AF210" s="358"/>
      <c r="AG210" s="358"/>
      <c r="AH210" s="358"/>
      <c r="AI210" s="358"/>
      <c r="AJ210" s="358"/>
      <c r="AK210" s="358"/>
      <c r="AL210" s="358"/>
      <c r="AM210" s="358"/>
      <c r="AN210" s="358"/>
      <c r="AO210" s="358"/>
      <c r="AP210" s="358"/>
    </row>
    <row r="211" spans="1:42" s="19" customFormat="1" ht="19.5" customHeight="1">
      <c r="A211" s="1959" t="s">
        <v>394</v>
      </c>
      <c r="B211" s="1960"/>
      <c r="C211" s="1960"/>
      <c r="D211" s="1960"/>
      <c r="E211" s="1960"/>
      <c r="F211" s="1960"/>
      <c r="G211" s="1960"/>
      <c r="H211" s="1960"/>
      <c r="I211" s="1960"/>
      <c r="J211" s="1960"/>
      <c r="K211" s="1960"/>
      <c r="L211" s="1960"/>
      <c r="M211" s="1960"/>
      <c r="N211" s="1960"/>
      <c r="O211" s="1960"/>
      <c r="P211" s="1960"/>
      <c r="Q211" s="1960"/>
      <c r="R211" s="1960"/>
      <c r="S211" s="1960"/>
      <c r="T211" s="1960"/>
      <c r="U211" s="1960"/>
      <c r="V211" s="1960"/>
      <c r="W211" s="1960"/>
      <c r="X211" s="1960"/>
      <c r="Y211" s="1961"/>
      <c r="Z211" s="540"/>
      <c r="AA211" s="540"/>
      <c r="AB211" s="540"/>
      <c r="AC211" s="540"/>
      <c r="AE211" s="540"/>
      <c r="AF211" s="540"/>
      <c r="AG211" s="540"/>
      <c r="AH211" s="540"/>
      <c r="AI211" s="540"/>
      <c r="AJ211" s="540"/>
      <c r="AK211" s="540"/>
      <c r="AL211" s="540"/>
      <c r="AM211" s="540"/>
      <c r="AN211" s="540"/>
      <c r="AO211" s="540"/>
      <c r="AP211" s="540"/>
    </row>
    <row r="212" spans="1:42" s="19" customFormat="1" ht="35.25" customHeight="1">
      <c r="A212" s="833" t="s">
        <v>204</v>
      </c>
      <c r="B212" s="971" t="s">
        <v>218</v>
      </c>
      <c r="C212" s="972"/>
      <c r="D212" s="972"/>
      <c r="E212" s="972"/>
      <c r="F212" s="972"/>
      <c r="G212" s="973">
        <f>G213+G214</f>
        <v>14</v>
      </c>
      <c r="H212" s="973">
        <f>H213+H214</f>
        <v>420</v>
      </c>
      <c r="I212" s="973">
        <f>I213+I214</f>
        <v>162</v>
      </c>
      <c r="J212" s="972"/>
      <c r="K212" s="972"/>
      <c r="L212" s="973">
        <f>L213+L214</f>
        <v>162</v>
      </c>
      <c r="M212" s="974">
        <f>H212-I212</f>
        <v>258</v>
      </c>
      <c r="N212" s="972"/>
      <c r="O212" s="972"/>
      <c r="P212" s="972"/>
      <c r="Q212" s="972"/>
      <c r="R212" s="972"/>
      <c r="S212" s="972"/>
      <c r="T212" s="972"/>
      <c r="U212" s="972"/>
      <c r="V212" s="972"/>
      <c r="W212" s="972"/>
      <c r="X212" s="972"/>
      <c r="Y212" s="972"/>
      <c r="Z212" s="540"/>
      <c r="AA212" s="540"/>
      <c r="AB212" s="540"/>
      <c r="AC212" s="540"/>
      <c r="AE212" s="540"/>
      <c r="AF212" s="540"/>
      <c r="AG212" s="540"/>
      <c r="AH212" s="540"/>
      <c r="AI212" s="540"/>
      <c r="AJ212" s="540"/>
      <c r="AK212" s="540"/>
      <c r="AL212" s="540"/>
      <c r="AM212" s="540"/>
      <c r="AN212" s="540"/>
      <c r="AO212" s="540"/>
      <c r="AP212" s="540"/>
    </row>
    <row r="213" spans="1:42" s="19" customFormat="1" ht="31.5">
      <c r="A213" s="833" t="s">
        <v>241</v>
      </c>
      <c r="B213" s="975" t="s">
        <v>218</v>
      </c>
      <c r="C213" s="169"/>
      <c r="D213" s="169">
        <v>7</v>
      </c>
      <c r="E213" s="169"/>
      <c r="F213" s="930" t="s">
        <v>176</v>
      </c>
      <c r="G213" s="838">
        <v>11.5</v>
      </c>
      <c r="H213" s="169">
        <f>G213*30</f>
        <v>345</v>
      </c>
      <c r="I213" s="839">
        <v>135</v>
      </c>
      <c r="J213" s="169"/>
      <c r="K213" s="169"/>
      <c r="L213" s="169">
        <v>135</v>
      </c>
      <c r="M213" s="169">
        <f>H213-I213</f>
        <v>210</v>
      </c>
      <c r="N213" s="976"/>
      <c r="O213" s="169"/>
      <c r="P213" s="169"/>
      <c r="Q213" s="169"/>
      <c r="R213" s="169"/>
      <c r="S213" s="169"/>
      <c r="T213" s="169"/>
      <c r="U213" s="169"/>
      <c r="V213" s="169" t="s">
        <v>103</v>
      </c>
      <c r="W213" s="841">
        <v>9</v>
      </c>
      <c r="X213" s="841"/>
      <c r="Y213" s="169"/>
      <c r="Z213" s="540"/>
      <c r="AA213" s="540"/>
      <c r="AB213" s="540"/>
      <c r="AC213" s="540"/>
      <c r="AE213" s="540"/>
      <c r="AF213" s="540"/>
      <c r="AG213" s="540"/>
      <c r="AH213" s="540"/>
      <c r="AI213" s="540"/>
      <c r="AJ213" s="540"/>
      <c r="AK213" s="540"/>
      <c r="AL213" s="540"/>
      <c r="AM213" s="540"/>
      <c r="AN213" s="540"/>
      <c r="AO213" s="540"/>
      <c r="AP213" s="540"/>
    </row>
    <row r="214" spans="1:42" s="19" customFormat="1" ht="31.5">
      <c r="A214" s="833" t="s">
        <v>242</v>
      </c>
      <c r="B214" s="975" t="s">
        <v>218</v>
      </c>
      <c r="C214" s="540"/>
      <c r="D214" s="951" t="s">
        <v>327</v>
      </c>
      <c r="E214" s="951"/>
      <c r="F214" s="358"/>
      <c r="G214" s="838">
        <v>2.5</v>
      </c>
      <c r="H214" s="169">
        <f>G214*30</f>
        <v>75</v>
      </c>
      <c r="I214" s="839">
        <v>27</v>
      </c>
      <c r="J214" s="358"/>
      <c r="K214" s="358"/>
      <c r="L214" s="951">
        <v>27</v>
      </c>
      <c r="M214" s="169">
        <f>H214-I214</f>
        <v>48</v>
      </c>
      <c r="N214" s="977"/>
      <c r="O214" s="977"/>
      <c r="P214" s="977"/>
      <c r="Q214" s="888"/>
      <c r="R214" s="977"/>
      <c r="S214" s="977"/>
      <c r="T214" s="977"/>
      <c r="U214" s="977"/>
      <c r="V214" s="977"/>
      <c r="W214" s="978"/>
      <c r="X214" s="841">
        <v>3</v>
      </c>
      <c r="Y214" s="837"/>
      <c r="Z214" s="540"/>
      <c r="AA214" s="540"/>
      <c r="AB214" s="540"/>
      <c r="AC214" s="540"/>
      <c r="AE214" s="540"/>
      <c r="AF214" s="540"/>
      <c r="AG214" s="540"/>
      <c r="AH214" s="540"/>
      <c r="AI214" s="540"/>
      <c r="AJ214" s="540"/>
      <c r="AK214" s="540"/>
      <c r="AL214" s="540"/>
      <c r="AM214" s="540"/>
      <c r="AN214" s="540"/>
      <c r="AO214" s="540"/>
      <c r="AP214" s="540"/>
    </row>
    <row r="215" spans="1:42" s="19" customFormat="1" ht="13.5" customHeight="1" hidden="1" thickBot="1">
      <c r="A215" s="124"/>
      <c r="B215" s="102"/>
      <c r="C215" s="103"/>
      <c r="D215" s="104"/>
      <c r="E215" s="104"/>
      <c r="F215" s="105"/>
      <c r="G215" s="106"/>
      <c r="H215" s="125"/>
      <c r="I215" s="126"/>
      <c r="J215" s="105"/>
      <c r="K215" s="105"/>
      <c r="L215" s="104"/>
      <c r="M215" s="125"/>
      <c r="N215" s="107"/>
      <c r="O215" s="107"/>
      <c r="P215" s="107"/>
      <c r="Q215" s="108"/>
      <c r="R215" s="107"/>
      <c r="S215" s="107"/>
      <c r="T215" s="107"/>
      <c r="U215" s="107"/>
      <c r="V215" s="107"/>
      <c r="W215" s="109"/>
      <c r="X215" s="127"/>
      <c r="Y215" s="535"/>
      <c r="Z215" s="540"/>
      <c r="AA215" s="540"/>
      <c r="AB215" s="540"/>
      <c r="AC215" s="540"/>
      <c r="AE215" s="540"/>
      <c r="AF215" s="540"/>
      <c r="AG215" s="540"/>
      <c r="AH215" s="540"/>
      <c r="AI215" s="540"/>
      <c r="AJ215" s="540"/>
      <c r="AK215" s="540"/>
      <c r="AL215" s="540"/>
      <c r="AM215" s="540"/>
      <c r="AN215" s="540"/>
      <c r="AO215" s="540"/>
      <c r="AP215" s="540"/>
    </row>
    <row r="216" spans="1:42" s="19" customFormat="1" ht="17.25" customHeight="1">
      <c r="A216" s="360"/>
      <c r="B216" s="360"/>
      <c r="C216" s="360"/>
      <c r="D216" s="360"/>
      <c r="E216" s="360"/>
      <c r="F216" s="360"/>
      <c r="G216" s="361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540"/>
      <c r="AA216" s="540"/>
      <c r="AB216" s="540"/>
      <c r="AC216" s="540"/>
      <c r="AE216" s="540"/>
      <c r="AF216" s="540"/>
      <c r="AG216" s="540"/>
      <c r="AH216" s="540"/>
      <c r="AI216" s="540"/>
      <c r="AJ216" s="540"/>
      <c r="AK216" s="540"/>
      <c r="AL216" s="540"/>
      <c r="AM216" s="540"/>
      <c r="AN216" s="540"/>
      <c r="AO216" s="540"/>
      <c r="AP216" s="540"/>
    </row>
    <row r="217" spans="1:48" s="19" customFormat="1" ht="16.5" customHeight="1" thickBot="1">
      <c r="A217" s="1946" t="s">
        <v>414</v>
      </c>
      <c r="B217" s="1947"/>
      <c r="C217" s="1947"/>
      <c r="D217" s="1947"/>
      <c r="E217" s="1947"/>
      <c r="F217" s="1947"/>
      <c r="G217" s="1947"/>
      <c r="H217" s="1947"/>
      <c r="I217" s="1947"/>
      <c r="J217" s="1947"/>
      <c r="K217" s="1947"/>
      <c r="L217" s="1947"/>
      <c r="M217" s="1947"/>
      <c r="N217" s="1947"/>
      <c r="O217" s="1947"/>
      <c r="P217" s="1947"/>
      <c r="Q217" s="1947"/>
      <c r="R217" s="1947"/>
      <c r="S217" s="1947"/>
      <c r="T217" s="1947"/>
      <c r="U217" s="1947"/>
      <c r="V217" s="1947"/>
      <c r="W217" s="1947"/>
      <c r="X217" s="1947"/>
      <c r="Y217" s="1948"/>
      <c r="Z217" s="540"/>
      <c r="AA217" s="540"/>
      <c r="AB217" s="540"/>
      <c r="AC217" s="540"/>
      <c r="AE217" s="540"/>
      <c r="AF217" s="540"/>
      <c r="AG217" s="540"/>
      <c r="AH217" s="540"/>
      <c r="AI217" s="540"/>
      <c r="AJ217" s="540"/>
      <c r="AK217" s="540"/>
      <c r="AL217" s="540"/>
      <c r="AM217" s="540"/>
      <c r="AN217" s="540"/>
      <c r="AO217" s="540"/>
      <c r="AP217" s="540"/>
      <c r="AS217" s="358" t="s">
        <v>34</v>
      </c>
      <c r="AT217" s="358" t="s">
        <v>35</v>
      </c>
      <c r="AU217" s="358" t="s">
        <v>36</v>
      </c>
      <c r="AV217" s="358" t="s">
        <v>37</v>
      </c>
    </row>
    <row r="218" spans="1:60" s="19" customFormat="1" ht="15.75">
      <c r="A218" s="305" t="s">
        <v>244</v>
      </c>
      <c r="B218" s="495" t="s">
        <v>74</v>
      </c>
      <c r="C218" s="616"/>
      <c r="D218" s="617" t="s">
        <v>335</v>
      </c>
      <c r="E218" s="617"/>
      <c r="F218" s="58"/>
      <c r="G218" s="618">
        <v>3</v>
      </c>
      <c r="H218" s="272">
        <f>G218*30</f>
        <v>90</v>
      </c>
      <c r="I218" s="236">
        <v>60</v>
      </c>
      <c r="J218" s="619"/>
      <c r="K218" s="620"/>
      <c r="L218" s="620">
        <v>60</v>
      </c>
      <c r="M218" s="489">
        <f>H218-I218</f>
        <v>30</v>
      </c>
      <c r="N218" s="143"/>
      <c r="O218" s="140"/>
      <c r="P218" s="141"/>
      <c r="Q218" s="139"/>
      <c r="R218" s="621"/>
      <c r="S218" s="622"/>
      <c r="T218" s="623"/>
      <c r="U218" s="621"/>
      <c r="V218" s="142"/>
      <c r="W218" s="143"/>
      <c r="X218" s="140"/>
      <c r="Y218" s="141"/>
      <c r="Z218" s="540"/>
      <c r="AA218" s="540"/>
      <c r="AB218" s="540"/>
      <c r="AC218" s="540"/>
      <c r="AE218" s="540"/>
      <c r="AF218" s="540"/>
      <c r="AG218" s="540"/>
      <c r="AH218" s="540"/>
      <c r="AI218" s="540"/>
      <c r="AJ218" s="540"/>
      <c r="AK218" s="540"/>
      <c r="AL218" s="540"/>
      <c r="AM218" s="540"/>
      <c r="AN218" s="540"/>
      <c r="AO218" s="540"/>
      <c r="AP218" s="540"/>
      <c r="AR218" s="17"/>
      <c r="AS218" s="995"/>
      <c r="AT218" s="995">
        <f>G218</f>
        <v>3</v>
      </c>
      <c r="AU218" s="995">
        <f>G219+G220</f>
        <v>6.5</v>
      </c>
      <c r="AV218" s="995"/>
      <c r="AW218" s="873">
        <v>1</v>
      </c>
      <c r="AX218" s="873" t="s">
        <v>322</v>
      </c>
      <c r="AY218" s="873" t="s">
        <v>321</v>
      </c>
      <c r="AZ218" s="873">
        <v>3</v>
      </c>
      <c r="BA218" s="873" t="s">
        <v>323</v>
      </c>
      <c r="BB218" s="873" t="s">
        <v>324</v>
      </c>
      <c r="BC218" s="873">
        <v>5</v>
      </c>
      <c r="BD218" s="873" t="s">
        <v>325</v>
      </c>
      <c r="BE218" s="873" t="s">
        <v>326</v>
      </c>
      <c r="BF218" s="873">
        <v>7</v>
      </c>
      <c r="BG218" s="873" t="s">
        <v>327</v>
      </c>
      <c r="BH218" s="873" t="s">
        <v>328</v>
      </c>
    </row>
    <row r="219" spans="1:60" s="19" customFormat="1" ht="15.75">
      <c r="A219" s="308" t="s">
        <v>245</v>
      </c>
      <c r="B219" s="31" t="s">
        <v>75</v>
      </c>
      <c r="C219" s="151"/>
      <c r="D219" s="487" t="s">
        <v>351</v>
      </c>
      <c r="E219" s="487"/>
      <c r="F219" s="30"/>
      <c r="G219" s="488">
        <v>4.5</v>
      </c>
      <c r="H219" s="272">
        <f>G219*30</f>
        <v>135</v>
      </c>
      <c r="I219" s="134">
        <v>90</v>
      </c>
      <c r="J219" s="155"/>
      <c r="K219" s="156"/>
      <c r="L219" s="156">
        <v>90</v>
      </c>
      <c r="M219" s="489">
        <f>H219-I219</f>
        <v>45</v>
      </c>
      <c r="N219" s="149"/>
      <c r="O219" s="146"/>
      <c r="P219" s="147"/>
      <c r="Q219" s="145"/>
      <c r="R219" s="146"/>
      <c r="S219" s="148"/>
      <c r="T219" s="128"/>
      <c r="U219" s="146"/>
      <c r="V219" s="148"/>
      <c r="W219" s="145"/>
      <c r="X219" s="146"/>
      <c r="Y219" s="147"/>
      <c r="Z219" s="540"/>
      <c r="AA219" s="540"/>
      <c r="AB219" s="540"/>
      <c r="AC219" s="540"/>
      <c r="AE219" s="540"/>
      <c r="AF219" s="540"/>
      <c r="AG219" s="540"/>
      <c r="AH219" s="540"/>
      <c r="AI219" s="540"/>
      <c r="AJ219" s="540"/>
      <c r="AK219" s="540"/>
      <c r="AL219" s="540"/>
      <c r="AM219" s="540"/>
      <c r="AN219" s="540"/>
      <c r="AO219" s="540"/>
      <c r="AP219" s="540"/>
      <c r="AR219" s="17" t="s">
        <v>416</v>
      </c>
      <c r="AS219" s="17"/>
      <c r="AT219" s="17"/>
      <c r="AU219" s="17"/>
      <c r="AV219" s="17"/>
      <c r="AW219" s="358"/>
      <c r="AX219" s="358"/>
      <c r="AY219" s="358"/>
      <c r="AZ219" s="358"/>
      <c r="BA219" s="358"/>
      <c r="BB219" s="358"/>
      <c r="BC219" s="358"/>
      <c r="BD219" s="358"/>
      <c r="BE219" s="358"/>
      <c r="BF219" s="358"/>
      <c r="BG219" s="358"/>
      <c r="BH219" s="358">
        <f>COUNTIF($C219:$C225,BH218)</f>
        <v>0</v>
      </c>
    </row>
    <row r="220" spans="1:60" s="19" customFormat="1" ht="32.25" thickBot="1">
      <c r="A220" s="308" t="s">
        <v>246</v>
      </c>
      <c r="B220" s="31" t="s">
        <v>76</v>
      </c>
      <c r="C220" s="151"/>
      <c r="D220" s="487" t="s">
        <v>336</v>
      </c>
      <c r="E220" s="487"/>
      <c r="F220" s="30"/>
      <c r="G220" s="488">
        <v>2</v>
      </c>
      <c r="H220" s="272">
        <f>G220*30</f>
        <v>60</v>
      </c>
      <c r="I220" s="134">
        <v>60</v>
      </c>
      <c r="J220" s="155"/>
      <c r="K220" s="156"/>
      <c r="L220" s="156">
        <v>40</v>
      </c>
      <c r="M220" s="489">
        <v>20</v>
      </c>
      <c r="N220" s="149"/>
      <c r="O220" s="146"/>
      <c r="P220" s="147"/>
      <c r="Q220" s="145"/>
      <c r="R220" s="146"/>
      <c r="S220" s="148"/>
      <c r="T220" s="145"/>
      <c r="U220" s="146"/>
      <c r="V220" s="148"/>
      <c r="W220" s="624"/>
      <c r="X220" s="146"/>
      <c r="Y220" s="147"/>
      <c r="Z220" s="540"/>
      <c r="AA220" s="540"/>
      <c r="AB220" s="540"/>
      <c r="AC220" s="540"/>
      <c r="AE220" s="540"/>
      <c r="AF220" s="540"/>
      <c r="AG220" s="540"/>
      <c r="AH220" s="540"/>
      <c r="AI220" s="540"/>
      <c r="AJ220" s="540"/>
      <c r="AK220" s="540"/>
      <c r="AL220" s="540"/>
      <c r="AM220" s="540"/>
      <c r="AN220" s="540"/>
      <c r="AO220" s="540"/>
      <c r="AP220" s="540"/>
      <c r="AR220" s="17" t="s">
        <v>417</v>
      </c>
      <c r="AS220" s="17"/>
      <c r="AT220" s="17"/>
      <c r="AU220" s="17"/>
      <c r="AV220" s="17"/>
      <c r="AW220" s="358"/>
      <c r="AX220" s="358"/>
      <c r="AY220" s="358"/>
      <c r="AZ220" s="358"/>
      <c r="BA220" s="358"/>
      <c r="BB220" s="358">
        <v>1</v>
      </c>
      <c r="BC220" s="358">
        <v>1</v>
      </c>
      <c r="BD220" s="358"/>
      <c r="BE220" s="358">
        <v>1</v>
      </c>
      <c r="BF220" s="358"/>
      <c r="BG220" s="358"/>
      <c r="BH220" s="358">
        <v>1</v>
      </c>
    </row>
    <row r="221" spans="1:42" s="19" customFormat="1" ht="16.5" thickBot="1">
      <c r="A221" s="1943" t="s">
        <v>243</v>
      </c>
      <c r="B221" s="1944"/>
      <c r="C221" s="1944"/>
      <c r="D221" s="1944"/>
      <c r="E221" s="1944"/>
      <c r="F221" s="1945"/>
      <c r="G221" s="493">
        <f aca="true" t="shared" si="72" ref="G221:M221">G218+G219+G220</f>
        <v>9.5</v>
      </c>
      <c r="H221" s="493">
        <f t="shared" si="72"/>
        <v>285</v>
      </c>
      <c r="I221" s="493">
        <f t="shared" si="72"/>
        <v>210</v>
      </c>
      <c r="J221" s="493">
        <f t="shared" si="72"/>
        <v>0</v>
      </c>
      <c r="K221" s="493">
        <f t="shared" si="72"/>
        <v>0</v>
      </c>
      <c r="L221" s="493">
        <f t="shared" si="72"/>
        <v>190</v>
      </c>
      <c r="M221" s="493">
        <f t="shared" si="72"/>
        <v>95</v>
      </c>
      <c r="N221" s="494">
        <f aca="true" t="shared" si="73" ref="N221:Y221">SUM(N218:N220)</f>
        <v>0</v>
      </c>
      <c r="O221" s="494">
        <f t="shared" si="73"/>
        <v>0</v>
      </c>
      <c r="P221" s="494">
        <f t="shared" si="73"/>
        <v>0</v>
      </c>
      <c r="Q221" s="494">
        <f t="shared" si="73"/>
        <v>0</v>
      </c>
      <c r="R221" s="494">
        <f t="shared" si="73"/>
        <v>0</v>
      </c>
      <c r="S221" s="494">
        <f t="shared" si="73"/>
        <v>0</v>
      </c>
      <c r="T221" s="494">
        <f t="shared" si="73"/>
        <v>0</v>
      </c>
      <c r="U221" s="494">
        <f t="shared" si="73"/>
        <v>0</v>
      </c>
      <c r="V221" s="494">
        <f t="shared" si="73"/>
        <v>0</v>
      </c>
      <c r="W221" s="494">
        <f t="shared" si="73"/>
        <v>0</v>
      </c>
      <c r="X221" s="494">
        <f t="shared" si="73"/>
        <v>0</v>
      </c>
      <c r="Y221" s="536">
        <f t="shared" si="73"/>
        <v>0</v>
      </c>
      <c r="Z221" s="540"/>
      <c r="AA221" s="540"/>
      <c r="AB221" s="540"/>
      <c r="AC221" s="540"/>
      <c r="AE221" s="540"/>
      <c r="AF221" s="540"/>
      <c r="AG221" s="540"/>
      <c r="AH221" s="540"/>
      <c r="AI221" s="540"/>
      <c r="AJ221" s="540"/>
      <c r="AK221" s="540"/>
      <c r="AL221" s="540"/>
      <c r="AM221" s="540"/>
      <c r="AN221" s="540"/>
      <c r="AO221" s="540"/>
      <c r="AP221" s="540"/>
    </row>
    <row r="222" spans="1:42" s="17" customFormat="1" ht="19.5" customHeight="1" thickBot="1">
      <c r="A222" s="1946" t="s">
        <v>401</v>
      </c>
      <c r="B222" s="1947"/>
      <c r="C222" s="1947"/>
      <c r="D222" s="1947"/>
      <c r="E222" s="1947"/>
      <c r="F222" s="1947"/>
      <c r="G222" s="1947"/>
      <c r="H222" s="1947"/>
      <c r="I222" s="1947"/>
      <c r="J222" s="1947"/>
      <c r="K222" s="1947"/>
      <c r="L222" s="1947"/>
      <c r="M222" s="1947"/>
      <c r="N222" s="1947"/>
      <c r="O222" s="1947"/>
      <c r="P222" s="1947"/>
      <c r="Q222" s="1947"/>
      <c r="R222" s="1947"/>
      <c r="S222" s="1947"/>
      <c r="T222" s="1947"/>
      <c r="U222" s="1947"/>
      <c r="V222" s="1947"/>
      <c r="W222" s="1947"/>
      <c r="X222" s="1947"/>
      <c r="Y222" s="1948"/>
      <c r="Z222" s="358"/>
      <c r="AA222" s="358"/>
      <c r="AB222" s="358"/>
      <c r="AC222" s="358"/>
      <c r="AE222" s="358"/>
      <c r="AF222" s="358"/>
      <c r="AG222" s="358"/>
      <c r="AH222" s="358"/>
      <c r="AI222" s="358"/>
      <c r="AJ222" s="358"/>
      <c r="AK222" s="358"/>
      <c r="AL222" s="358"/>
      <c r="AM222" s="358"/>
      <c r="AN222" s="358"/>
      <c r="AO222" s="358"/>
      <c r="AP222" s="358"/>
    </row>
    <row r="223" spans="1:48" s="19" customFormat="1" ht="15.75">
      <c r="A223" s="833" t="s">
        <v>247</v>
      </c>
      <c r="B223" s="834" t="s">
        <v>31</v>
      </c>
      <c r="C223" s="835"/>
      <c r="D223" s="929" t="s">
        <v>328</v>
      </c>
      <c r="E223" s="929"/>
      <c r="F223" s="930"/>
      <c r="G223" s="931">
        <v>5.5</v>
      </c>
      <c r="H223" s="251">
        <f>G223*30</f>
        <v>165</v>
      </c>
      <c r="I223" s="363">
        <v>105</v>
      </c>
      <c r="J223" s="251"/>
      <c r="K223" s="932"/>
      <c r="L223" s="932">
        <v>105</v>
      </c>
      <c r="M223" s="933">
        <f>H223-I223</f>
        <v>60</v>
      </c>
      <c r="N223" s="64"/>
      <c r="O223" s="64"/>
      <c r="P223" s="64"/>
      <c r="Q223" s="64"/>
      <c r="R223" s="64"/>
      <c r="S223" s="64"/>
      <c r="T223" s="64"/>
      <c r="U223" s="64"/>
      <c r="V223" s="64"/>
      <c r="W223" s="934"/>
      <c r="X223" s="64"/>
      <c r="Y223" s="64"/>
      <c r="Z223" s="540"/>
      <c r="AA223" s="540"/>
      <c r="AB223" s="540"/>
      <c r="AC223" s="540"/>
      <c r="AE223" s="540"/>
      <c r="AF223" s="540"/>
      <c r="AG223" s="540"/>
      <c r="AH223" s="540"/>
      <c r="AI223" s="540"/>
      <c r="AJ223" s="540"/>
      <c r="AK223" s="540"/>
      <c r="AL223" s="540"/>
      <c r="AM223" s="540"/>
      <c r="AN223" s="540"/>
      <c r="AO223" s="540"/>
      <c r="AP223" s="540"/>
      <c r="AS223" s="358" t="s">
        <v>34</v>
      </c>
      <c r="AT223" s="358" t="s">
        <v>35</v>
      </c>
      <c r="AU223" s="358" t="s">
        <v>36</v>
      </c>
      <c r="AV223" s="358" t="s">
        <v>37</v>
      </c>
    </row>
    <row r="224" spans="1:48" s="19" customFormat="1" ht="15.75">
      <c r="A224" s="833" t="s">
        <v>248</v>
      </c>
      <c r="B224" s="935" t="s">
        <v>25</v>
      </c>
      <c r="C224" s="835"/>
      <c r="D224" s="929" t="s">
        <v>328</v>
      </c>
      <c r="E224" s="929"/>
      <c r="F224" s="930"/>
      <c r="G224" s="931">
        <v>6</v>
      </c>
      <c r="H224" s="251">
        <f>G224*30</f>
        <v>180</v>
      </c>
      <c r="I224" s="363"/>
      <c r="J224" s="251"/>
      <c r="K224" s="932"/>
      <c r="L224" s="932"/>
      <c r="M224" s="936">
        <v>180</v>
      </c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540"/>
      <c r="AA224" s="540"/>
      <c r="AB224" s="540"/>
      <c r="AC224" s="540"/>
      <c r="AE224" s="540"/>
      <c r="AF224" s="540"/>
      <c r="AG224" s="540"/>
      <c r="AH224" s="540"/>
      <c r="AI224" s="540"/>
      <c r="AJ224" s="540"/>
      <c r="AK224" s="540"/>
      <c r="AL224" s="540"/>
      <c r="AM224" s="540"/>
      <c r="AN224" s="540"/>
      <c r="AO224" s="540"/>
      <c r="AP224" s="540"/>
      <c r="AV224" s="890">
        <f>G223+G224</f>
        <v>11.5</v>
      </c>
    </row>
    <row r="225" spans="1:42" s="17" customFormat="1" ht="19.5" customHeight="1" thickBot="1">
      <c r="A225" s="824"/>
      <c r="B225" s="926" t="s">
        <v>395</v>
      </c>
      <c r="C225" s="483"/>
      <c r="D225" s="483"/>
      <c r="E225" s="483"/>
      <c r="F225" s="927"/>
      <c r="G225" s="842"/>
      <c r="H225" s="483"/>
      <c r="I225" s="928"/>
      <c r="J225" s="830"/>
      <c r="K225" s="483"/>
      <c r="L225" s="483"/>
      <c r="M225" s="483"/>
      <c r="N225" s="483"/>
      <c r="O225" s="483"/>
      <c r="P225" s="483"/>
      <c r="Q225" s="483"/>
      <c r="R225" s="483"/>
      <c r="S225" s="483"/>
      <c r="T225" s="830"/>
      <c r="U225" s="830"/>
      <c r="V225" s="830"/>
      <c r="W225" s="830"/>
      <c r="X225" s="830"/>
      <c r="Y225" s="830"/>
      <c r="Z225" s="358"/>
      <c r="AA225" s="358"/>
      <c r="AB225" s="358"/>
      <c r="AC225" s="358"/>
      <c r="AE225" s="358"/>
      <c r="AF225" s="358"/>
      <c r="AG225" s="358"/>
      <c r="AH225" s="358"/>
      <c r="AI225" s="358"/>
      <c r="AJ225" s="358"/>
      <c r="AK225" s="358"/>
      <c r="AL225" s="358"/>
      <c r="AM225" s="358"/>
      <c r="AN225" s="358"/>
      <c r="AO225" s="358"/>
      <c r="AP225" s="358"/>
    </row>
    <row r="226" spans="1:42" s="19" customFormat="1" ht="16.5" thickBot="1">
      <c r="A226" s="1949"/>
      <c r="B226" s="1950"/>
      <c r="C226" s="1950"/>
      <c r="D226" s="1950"/>
      <c r="E226" s="1950"/>
      <c r="F226" s="1950"/>
      <c r="G226" s="1950"/>
      <c r="H226" s="1950"/>
      <c r="I226" s="1950"/>
      <c r="J226" s="1950"/>
      <c r="K226" s="1950"/>
      <c r="L226" s="1950"/>
      <c r="M226" s="1950"/>
      <c r="N226" s="1950"/>
      <c r="O226" s="1950"/>
      <c r="P226" s="1950"/>
      <c r="Q226" s="1950"/>
      <c r="R226" s="1950"/>
      <c r="S226" s="1950"/>
      <c r="T226" s="1950"/>
      <c r="U226" s="1950"/>
      <c r="V226" s="1950"/>
      <c r="W226" s="1950"/>
      <c r="X226" s="1950"/>
      <c r="Y226" s="1951"/>
      <c r="Z226" s="540"/>
      <c r="AA226" s="540"/>
      <c r="AB226" s="540"/>
      <c r="AC226" s="540"/>
      <c r="AE226" s="540"/>
      <c r="AF226" s="540"/>
      <c r="AG226" s="540"/>
      <c r="AH226" s="540"/>
      <c r="AI226" s="540"/>
      <c r="AJ226" s="540"/>
      <c r="AK226" s="540"/>
      <c r="AL226" s="540"/>
      <c r="AM226" s="540"/>
      <c r="AN226" s="540"/>
      <c r="AO226" s="540"/>
      <c r="AP226" s="540"/>
    </row>
    <row r="227" spans="1:42" s="19" customFormat="1" ht="16.5" customHeight="1" thickBot="1">
      <c r="A227" s="1952" t="s">
        <v>179</v>
      </c>
      <c r="B227" s="1953"/>
      <c r="C227" s="1953"/>
      <c r="D227" s="1953"/>
      <c r="E227" s="1953"/>
      <c r="F227" s="1953"/>
      <c r="G227" s="1953"/>
      <c r="H227" s="1953"/>
      <c r="I227" s="1953"/>
      <c r="J227" s="1953"/>
      <c r="K227" s="1953"/>
      <c r="L227" s="1953"/>
      <c r="M227" s="1953"/>
      <c r="N227" s="1953"/>
      <c r="O227" s="1953"/>
      <c r="P227" s="1953"/>
      <c r="Q227" s="1953"/>
      <c r="R227" s="1953"/>
      <c r="S227" s="1953"/>
      <c r="T227" s="1953"/>
      <c r="U227" s="1953"/>
      <c r="V227" s="1953"/>
      <c r="W227" s="1953"/>
      <c r="X227" s="1953"/>
      <c r="Y227" s="1954"/>
      <c r="Z227" s="540"/>
      <c r="AA227" s="540"/>
      <c r="AB227" s="540"/>
      <c r="AC227" s="540"/>
      <c r="AE227" s="540"/>
      <c r="AF227" s="540"/>
      <c r="AG227" s="540"/>
      <c r="AH227" s="540"/>
      <c r="AI227" s="540"/>
      <c r="AJ227" s="540"/>
      <c r="AK227" s="540"/>
      <c r="AL227" s="540"/>
      <c r="AM227" s="540"/>
      <c r="AN227" s="540"/>
      <c r="AO227" s="540"/>
      <c r="AP227" s="540"/>
    </row>
    <row r="228" spans="1:42" s="19" customFormat="1" ht="32.25" customHeight="1" thickBot="1">
      <c r="A228" s="230" t="s">
        <v>177</v>
      </c>
      <c r="B228" s="290" t="s">
        <v>29</v>
      </c>
      <c r="C228" s="291" t="s">
        <v>328</v>
      </c>
      <c r="D228" s="292"/>
      <c r="E228" s="292"/>
      <c r="F228" s="293"/>
      <c r="G228" s="94">
        <v>1.5</v>
      </c>
      <c r="H228" s="264">
        <f>$G228*30</f>
        <v>45</v>
      </c>
      <c r="I228" s="166"/>
      <c r="J228" s="166"/>
      <c r="K228" s="167"/>
      <c r="L228" s="167"/>
      <c r="M228" s="168"/>
      <c r="N228" s="260"/>
      <c r="O228" s="171"/>
      <c r="P228" s="261"/>
      <c r="Q228" s="262"/>
      <c r="R228" s="171"/>
      <c r="S228" s="168"/>
      <c r="T228" s="262"/>
      <c r="U228" s="171"/>
      <c r="V228" s="168"/>
      <c r="W228" s="260"/>
      <c r="X228" s="171"/>
      <c r="Y228" s="261"/>
      <c r="Z228" s="540"/>
      <c r="AA228" s="540"/>
      <c r="AB228" s="540"/>
      <c r="AC228" s="540" t="s">
        <v>346</v>
      </c>
      <c r="AE228" s="540"/>
      <c r="AF228" s="540"/>
      <c r="AG228" s="540"/>
      <c r="AH228" s="540"/>
      <c r="AI228" s="540"/>
      <c r="AJ228" s="540"/>
      <c r="AK228" s="540"/>
      <c r="AL228" s="540"/>
      <c r="AM228" s="540"/>
      <c r="AN228" s="540"/>
      <c r="AO228" s="540"/>
      <c r="AP228" s="540"/>
    </row>
    <row r="229" spans="1:42" s="19" customFormat="1" ht="15.75" customHeight="1" thickBot="1">
      <c r="A229" s="1931" t="s">
        <v>178</v>
      </c>
      <c r="B229" s="1932"/>
      <c r="C229" s="1932"/>
      <c r="D229" s="1932"/>
      <c r="E229" s="1932"/>
      <c r="F229" s="1933"/>
      <c r="G229" s="172">
        <f>G$228</f>
        <v>1.5</v>
      </c>
      <c r="H229" s="263">
        <f aca="true" t="shared" si="74" ref="H229:Y229">H$228</f>
        <v>45</v>
      </c>
      <c r="I229" s="625">
        <f t="shared" si="74"/>
        <v>0</v>
      </c>
      <c r="J229" s="625">
        <f t="shared" si="74"/>
        <v>0</v>
      </c>
      <c r="K229" s="625">
        <f t="shared" si="74"/>
        <v>0</v>
      </c>
      <c r="L229" s="625">
        <f t="shared" si="74"/>
        <v>0</v>
      </c>
      <c r="M229" s="626">
        <f t="shared" si="74"/>
        <v>0</v>
      </c>
      <c r="N229" s="263">
        <f t="shared" si="74"/>
        <v>0</v>
      </c>
      <c r="O229" s="625">
        <f t="shared" si="74"/>
        <v>0</v>
      </c>
      <c r="P229" s="626">
        <f t="shared" si="74"/>
        <v>0</v>
      </c>
      <c r="Q229" s="263">
        <f t="shared" si="74"/>
        <v>0</v>
      </c>
      <c r="R229" s="625">
        <f t="shared" si="74"/>
        <v>0</v>
      </c>
      <c r="S229" s="626">
        <f t="shared" si="74"/>
        <v>0</v>
      </c>
      <c r="T229" s="263">
        <f t="shared" si="74"/>
        <v>0</v>
      </c>
      <c r="U229" s="625">
        <f t="shared" si="74"/>
        <v>0</v>
      </c>
      <c r="V229" s="626">
        <f t="shared" si="74"/>
        <v>0</v>
      </c>
      <c r="W229" s="263">
        <f t="shared" si="74"/>
        <v>0</v>
      </c>
      <c r="X229" s="625">
        <f t="shared" si="74"/>
        <v>0</v>
      </c>
      <c r="Y229" s="627">
        <f t="shared" si="74"/>
        <v>0</v>
      </c>
      <c r="Z229" s="540"/>
      <c r="AA229" s="540"/>
      <c r="AB229" s="540"/>
      <c r="AC229" s="540"/>
      <c r="AE229" s="540"/>
      <c r="AF229" s="540"/>
      <c r="AG229" s="540"/>
      <c r="AH229" s="540"/>
      <c r="AI229" s="540"/>
      <c r="AJ229" s="540"/>
      <c r="AK229" s="540"/>
      <c r="AL229" s="540"/>
      <c r="AM229" s="540"/>
      <c r="AN229" s="540"/>
      <c r="AO229" s="540"/>
      <c r="AP229" s="540"/>
    </row>
    <row r="230" spans="1:42" s="19" customFormat="1" ht="11.25" customHeight="1" thickBot="1">
      <c r="A230" s="98"/>
      <c r="B230" s="98"/>
      <c r="C230" s="98"/>
      <c r="D230" s="98"/>
      <c r="E230" s="98"/>
      <c r="F230" s="98"/>
      <c r="G230" s="94"/>
      <c r="H230" s="99"/>
      <c r="I230" s="100"/>
      <c r="J230" s="99"/>
      <c r="K230" s="99"/>
      <c r="L230" s="99"/>
      <c r="M230" s="99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540"/>
      <c r="AA230" s="540"/>
      <c r="AB230" s="540"/>
      <c r="AC230" s="540"/>
      <c r="AE230" s="540"/>
      <c r="AF230" s="540"/>
      <c r="AG230" s="540"/>
      <c r="AH230" s="540"/>
      <c r="AI230" s="540"/>
      <c r="AJ230" s="540"/>
      <c r="AK230" s="540"/>
      <c r="AL230" s="540"/>
      <c r="AM230" s="540"/>
      <c r="AN230" s="540"/>
      <c r="AO230" s="540"/>
      <c r="AP230" s="540"/>
    </row>
    <row r="231" spans="1:60" s="19" customFormat="1" ht="19.5" customHeight="1" thickBot="1">
      <c r="A231" s="1934"/>
      <c r="B231" s="1935"/>
      <c r="C231" s="1935"/>
      <c r="D231" s="1935"/>
      <c r="E231" s="1935"/>
      <c r="F231" s="1935"/>
      <c r="G231" s="1935"/>
      <c r="H231" s="1935"/>
      <c r="I231" s="1935"/>
      <c r="J231" s="1935"/>
      <c r="K231" s="1935"/>
      <c r="L231" s="1935"/>
      <c r="M231" s="1935"/>
      <c r="N231" s="1935"/>
      <c r="O231" s="1935"/>
      <c r="P231" s="1935"/>
      <c r="Q231" s="1935"/>
      <c r="R231" s="1935"/>
      <c r="S231" s="1935"/>
      <c r="T231" s="1935"/>
      <c r="U231" s="1935"/>
      <c r="V231" s="1935"/>
      <c r="W231" s="1935"/>
      <c r="X231" s="1935"/>
      <c r="Y231" s="1936"/>
      <c r="Z231" s="540"/>
      <c r="AA231" s="540"/>
      <c r="AB231" s="540"/>
      <c r="AC231" s="540"/>
      <c r="AE231" s="540"/>
      <c r="AF231" s="540"/>
      <c r="AG231" s="540"/>
      <c r="AH231" s="540"/>
      <c r="AI231" s="540"/>
      <c r="AJ231" s="540"/>
      <c r="AK231" s="540"/>
      <c r="AL231" s="540"/>
      <c r="AM231" s="540"/>
      <c r="AN231" s="540"/>
      <c r="AO231" s="540"/>
      <c r="AP231" s="540"/>
      <c r="AR231" s="17"/>
      <c r="AS231" s="17"/>
      <c r="AT231" s="17"/>
      <c r="AU231" s="17"/>
      <c r="AV231" s="17"/>
      <c r="AW231" s="873">
        <v>1</v>
      </c>
      <c r="AX231" s="873" t="s">
        <v>322</v>
      </c>
      <c r="AY231" s="873" t="s">
        <v>321</v>
      </c>
      <c r="AZ231" s="873">
        <v>3</v>
      </c>
      <c r="BA231" s="873" t="s">
        <v>323</v>
      </c>
      <c r="BB231" s="873" t="s">
        <v>324</v>
      </c>
      <c r="BC231" s="873">
        <v>5</v>
      </c>
      <c r="BD231" s="873" t="s">
        <v>325</v>
      </c>
      <c r="BE231" s="873" t="s">
        <v>326</v>
      </c>
      <c r="BF231" s="873">
        <v>7</v>
      </c>
      <c r="BG231" s="873" t="s">
        <v>327</v>
      </c>
      <c r="BH231" s="873" t="s">
        <v>328</v>
      </c>
    </row>
    <row r="232" spans="1:60" s="19" customFormat="1" ht="24.75" customHeight="1" thickBot="1">
      <c r="A232" s="1937" t="s">
        <v>92</v>
      </c>
      <c r="B232" s="1938"/>
      <c r="C232" s="1938"/>
      <c r="D232" s="1938"/>
      <c r="E232" s="1938"/>
      <c r="F232" s="1939"/>
      <c r="G232" s="628">
        <f aca="true" t="shared" si="75" ref="G232:Y232">G86+G120+G174+G183+G202+G221+G223+G224+G228</f>
        <v>253</v>
      </c>
      <c r="H232" s="628">
        <f t="shared" si="75"/>
        <v>7470</v>
      </c>
      <c r="I232" s="628">
        <f t="shared" si="75"/>
        <v>3824</v>
      </c>
      <c r="J232" s="628">
        <f t="shared" si="75"/>
        <v>1701</v>
      </c>
      <c r="K232" s="628">
        <f t="shared" si="75"/>
        <v>493</v>
      </c>
      <c r="L232" s="628">
        <f t="shared" si="75"/>
        <v>1610</v>
      </c>
      <c r="M232" s="628">
        <f t="shared" si="75"/>
        <v>3621</v>
      </c>
      <c r="N232" s="628">
        <f t="shared" si="75"/>
        <v>29</v>
      </c>
      <c r="O232" s="628">
        <f t="shared" si="75"/>
        <v>29</v>
      </c>
      <c r="P232" s="628">
        <f t="shared" si="75"/>
        <v>29</v>
      </c>
      <c r="Q232" s="628">
        <f t="shared" si="75"/>
        <v>28</v>
      </c>
      <c r="R232" s="628">
        <f t="shared" si="75"/>
        <v>28</v>
      </c>
      <c r="S232" s="628">
        <f t="shared" si="75"/>
        <v>29</v>
      </c>
      <c r="T232" s="628">
        <f t="shared" si="75"/>
        <v>26</v>
      </c>
      <c r="U232" s="628">
        <f t="shared" si="75"/>
        <v>27</v>
      </c>
      <c r="V232" s="628">
        <f t="shared" si="75"/>
        <v>27</v>
      </c>
      <c r="W232" s="628">
        <f t="shared" si="75"/>
        <v>25</v>
      </c>
      <c r="X232" s="628">
        <f t="shared" si="75"/>
        <v>25</v>
      </c>
      <c r="Y232" s="628">
        <f t="shared" si="75"/>
        <v>20</v>
      </c>
      <c r="Z232" s="540"/>
      <c r="AA232" s="540"/>
      <c r="AB232" s="540"/>
      <c r="AC232" s="540"/>
      <c r="AE232" s="540"/>
      <c r="AF232" s="540"/>
      <c r="AG232" s="540"/>
      <c r="AH232" s="540"/>
      <c r="AI232" s="540"/>
      <c r="AJ232" s="540"/>
      <c r="AK232" s="540"/>
      <c r="AL232" s="540"/>
      <c r="AM232" s="540"/>
      <c r="AN232" s="540"/>
      <c r="AO232" s="540"/>
      <c r="AP232" s="540"/>
      <c r="AR232" s="17" t="s">
        <v>416</v>
      </c>
      <c r="AS232" s="17"/>
      <c r="AT232" s="17"/>
      <c r="AU232" s="17"/>
      <c r="AV232" s="17"/>
      <c r="AW232" s="358">
        <f>AW67+AW95+AW150+AW177+AW200+AW219</f>
        <v>3</v>
      </c>
      <c r="AX232" s="358">
        <f aca="true" t="shared" si="76" ref="AX232:BH232">AX67+AX95+AX150+AX177+AX200+AX219</f>
        <v>1</v>
      </c>
      <c r="AY232" s="358">
        <f t="shared" si="76"/>
        <v>3</v>
      </c>
      <c r="AZ232" s="358">
        <f t="shared" si="76"/>
        <v>4</v>
      </c>
      <c r="BA232" s="358">
        <f t="shared" si="76"/>
        <v>2</v>
      </c>
      <c r="BB232" s="358">
        <f t="shared" si="76"/>
        <v>3</v>
      </c>
      <c r="BC232" s="358">
        <f t="shared" si="76"/>
        <v>4</v>
      </c>
      <c r="BD232" s="358">
        <f t="shared" si="76"/>
        <v>2</v>
      </c>
      <c r="BE232" s="358">
        <f t="shared" si="76"/>
        <v>1</v>
      </c>
      <c r="BF232" s="358">
        <f t="shared" si="76"/>
        <v>3</v>
      </c>
      <c r="BG232" s="358">
        <f t="shared" si="76"/>
        <v>3</v>
      </c>
      <c r="BH232" s="358">
        <f t="shared" si="76"/>
        <v>0</v>
      </c>
    </row>
    <row r="233" spans="1:60" s="19" customFormat="1" ht="21.75" customHeight="1" thickBot="1">
      <c r="A233" s="1940" t="s">
        <v>91</v>
      </c>
      <c r="B233" s="1941"/>
      <c r="C233" s="1941"/>
      <c r="D233" s="1941"/>
      <c r="E233" s="1941"/>
      <c r="F233" s="1941"/>
      <c r="G233" s="1941"/>
      <c r="H233" s="1941"/>
      <c r="I233" s="1941"/>
      <c r="J233" s="1941"/>
      <c r="K233" s="1941"/>
      <c r="L233" s="1941"/>
      <c r="M233" s="1942"/>
      <c r="N233" s="629">
        <f aca="true" t="shared" si="77" ref="N233:Y233">N232</f>
        <v>29</v>
      </c>
      <c r="O233" s="629">
        <f t="shared" si="77"/>
        <v>29</v>
      </c>
      <c r="P233" s="629">
        <f t="shared" si="77"/>
        <v>29</v>
      </c>
      <c r="Q233" s="629">
        <f t="shared" si="77"/>
        <v>28</v>
      </c>
      <c r="R233" s="629">
        <f t="shared" si="77"/>
        <v>28</v>
      </c>
      <c r="S233" s="629">
        <f t="shared" si="77"/>
        <v>29</v>
      </c>
      <c r="T233" s="630">
        <f t="shared" si="77"/>
        <v>26</v>
      </c>
      <c r="U233" s="630">
        <f t="shared" si="77"/>
        <v>27</v>
      </c>
      <c r="V233" s="630">
        <f t="shared" si="77"/>
        <v>27</v>
      </c>
      <c r="W233" s="630">
        <f t="shared" si="77"/>
        <v>25</v>
      </c>
      <c r="X233" s="630">
        <f t="shared" si="77"/>
        <v>25</v>
      </c>
      <c r="Y233" s="631">
        <f t="shared" si="77"/>
        <v>20</v>
      </c>
      <c r="Z233" s="540"/>
      <c r="AA233" s="540"/>
      <c r="AB233" s="540"/>
      <c r="AC233" s="540"/>
      <c r="AE233" s="540"/>
      <c r="AF233" s="540"/>
      <c r="AG233" s="540"/>
      <c r="AH233" s="540"/>
      <c r="AI233" s="540"/>
      <c r="AJ233" s="540"/>
      <c r="AK233" s="540"/>
      <c r="AL233" s="540"/>
      <c r="AM233" s="540"/>
      <c r="AN233" s="540"/>
      <c r="AO233" s="540"/>
      <c r="AP233" s="540"/>
      <c r="AR233" s="17" t="s">
        <v>417</v>
      </c>
      <c r="AS233" s="17"/>
      <c r="AT233" s="17"/>
      <c r="AU233" s="17"/>
      <c r="AV233" s="17"/>
      <c r="AW233" s="358">
        <f>AW68+AW99+AW151+AW178+AW201+AW220</f>
        <v>5</v>
      </c>
      <c r="AX233" s="358">
        <f>AX68+AX99+AX151+AX178+AX201+AX220</f>
        <v>2</v>
      </c>
      <c r="AY233" s="358">
        <f>AY68+AY99+AY151+AY178+AY201+AY220+1</f>
        <v>4</v>
      </c>
      <c r="AZ233" s="358">
        <f>AZ68+AZ99+AZ151+AZ178+AZ201+AZ220</f>
        <v>4</v>
      </c>
      <c r="BA233" s="358">
        <f>BA68+BA99+BA151+BA178+BA201+BA220</f>
        <v>2</v>
      </c>
      <c r="BB233" s="358">
        <f>BB68+BB99+BB151+BB178+BB201+BB220+1</f>
        <v>6</v>
      </c>
      <c r="BC233" s="358">
        <f aca="true" t="shared" si="78" ref="BC233:BH233">BC68+BC99+BC151+BC178+BC201+BC220</f>
        <v>4</v>
      </c>
      <c r="BD233" s="358">
        <f t="shared" si="78"/>
        <v>3</v>
      </c>
      <c r="BE233" s="358">
        <f t="shared" si="78"/>
        <v>8</v>
      </c>
      <c r="BF233" s="358">
        <f t="shared" si="78"/>
        <v>3</v>
      </c>
      <c r="BG233" s="358">
        <f t="shared" si="78"/>
        <v>3</v>
      </c>
      <c r="BH233" s="358">
        <f t="shared" si="78"/>
        <v>5</v>
      </c>
    </row>
    <row r="234" spans="1:60" s="17" customFormat="1" ht="16.5" thickBot="1">
      <c r="A234" s="1928" t="s">
        <v>77</v>
      </c>
      <c r="B234" s="1929"/>
      <c r="C234" s="1929"/>
      <c r="D234" s="1929"/>
      <c r="E234" s="1929"/>
      <c r="F234" s="1929"/>
      <c r="G234" s="1929"/>
      <c r="H234" s="1929"/>
      <c r="I234" s="1929"/>
      <c r="J234" s="1929"/>
      <c r="K234" s="1929"/>
      <c r="L234" s="1929"/>
      <c r="M234" s="1930"/>
      <c r="N234" s="980">
        <f>AW232</f>
        <v>3</v>
      </c>
      <c r="O234" s="980">
        <f>AX232</f>
        <v>1</v>
      </c>
      <c r="P234" s="980">
        <f aca="true" t="shared" si="79" ref="P234:Y234">AY232</f>
        <v>3</v>
      </c>
      <c r="Q234" s="980">
        <f t="shared" si="79"/>
        <v>4</v>
      </c>
      <c r="R234" s="980">
        <f t="shared" si="79"/>
        <v>2</v>
      </c>
      <c r="S234" s="980">
        <f t="shared" si="79"/>
        <v>3</v>
      </c>
      <c r="T234" s="980">
        <f t="shared" si="79"/>
        <v>4</v>
      </c>
      <c r="U234" s="980">
        <f t="shared" si="79"/>
        <v>2</v>
      </c>
      <c r="V234" s="980">
        <f t="shared" si="79"/>
        <v>1</v>
      </c>
      <c r="W234" s="980">
        <f t="shared" si="79"/>
        <v>3</v>
      </c>
      <c r="X234" s="980">
        <f t="shared" si="79"/>
        <v>3</v>
      </c>
      <c r="Y234" s="980">
        <f t="shared" si="79"/>
        <v>0</v>
      </c>
      <c r="Z234" s="358"/>
      <c r="AA234" s="358"/>
      <c r="AB234" s="358"/>
      <c r="AC234" s="358"/>
      <c r="AE234" s="358"/>
      <c r="AF234" s="358"/>
      <c r="AG234" s="358"/>
      <c r="AH234" s="358"/>
      <c r="AI234" s="358"/>
      <c r="AJ234" s="358"/>
      <c r="AK234" s="358"/>
      <c r="AL234" s="358"/>
      <c r="AM234" s="358"/>
      <c r="AN234" s="358"/>
      <c r="AO234" s="358"/>
      <c r="AP234" s="358"/>
      <c r="AR234" s="17" t="s">
        <v>418</v>
      </c>
      <c r="AW234" s="358">
        <f aca="true" t="shared" si="80" ref="AW234:BH234">AW69+AW103+AW152+AW179+AW202+AW221</f>
        <v>0</v>
      </c>
      <c r="AX234" s="358">
        <f t="shared" si="80"/>
        <v>0</v>
      </c>
      <c r="AY234" s="358">
        <f t="shared" si="80"/>
        <v>0</v>
      </c>
      <c r="AZ234" s="358">
        <f t="shared" si="80"/>
        <v>0</v>
      </c>
      <c r="BA234" s="358">
        <f t="shared" si="80"/>
        <v>0</v>
      </c>
      <c r="BB234" s="358">
        <f t="shared" si="80"/>
        <v>0</v>
      </c>
      <c r="BC234" s="358">
        <f t="shared" si="80"/>
        <v>0</v>
      </c>
      <c r="BD234" s="358">
        <f t="shared" si="80"/>
        <v>0</v>
      </c>
      <c r="BE234" s="358">
        <f t="shared" si="80"/>
        <v>1</v>
      </c>
      <c r="BF234" s="358">
        <f t="shared" si="80"/>
        <v>0</v>
      </c>
      <c r="BG234" s="358">
        <f t="shared" si="80"/>
        <v>0</v>
      </c>
      <c r="BH234" s="358">
        <f t="shared" si="80"/>
        <v>0</v>
      </c>
    </row>
    <row r="235" spans="1:60" s="17" customFormat="1" ht="16.5" thickBot="1">
      <c r="A235" s="1928" t="s">
        <v>78</v>
      </c>
      <c r="B235" s="1929"/>
      <c r="C235" s="1929"/>
      <c r="D235" s="1929"/>
      <c r="E235" s="1929"/>
      <c r="F235" s="1929"/>
      <c r="G235" s="1929"/>
      <c r="H235" s="1929"/>
      <c r="I235" s="1929"/>
      <c r="J235" s="1929"/>
      <c r="K235" s="1929"/>
      <c r="L235" s="1929"/>
      <c r="M235" s="1930"/>
      <c r="N235" s="980">
        <f>AW233</f>
        <v>5</v>
      </c>
      <c r="O235" s="980">
        <f aca="true" t="shared" si="81" ref="O235:Y235">AX233</f>
        <v>2</v>
      </c>
      <c r="P235" s="980">
        <f t="shared" si="81"/>
        <v>4</v>
      </c>
      <c r="Q235" s="980">
        <f t="shared" si="81"/>
        <v>4</v>
      </c>
      <c r="R235" s="980">
        <f t="shared" si="81"/>
        <v>2</v>
      </c>
      <c r="S235" s="980">
        <f t="shared" si="81"/>
        <v>6</v>
      </c>
      <c r="T235" s="980">
        <f t="shared" si="81"/>
        <v>4</v>
      </c>
      <c r="U235" s="980">
        <f t="shared" si="81"/>
        <v>3</v>
      </c>
      <c r="V235" s="980">
        <f t="shared" si="81"/>
        <v>8</v>
      </c>
      <c r="W235" s="980">
        <f t="shared" si="81"/>
        <v>3</v>
      </c>
      <c r="X235" s="980">
        <f t="shared" si="81"/>
        <v>3</v>
      </c>
      <c r="Y235" s="980">
        <f t="shared" si="81"/>
        <v>5</v>
      </c>
      <c r="Z235" s="358"/>
      <c r="AA235" s="358"/>
      <c r="AB235" s="358"/>
      <c r="AC235" s="358"/>
      <c r="AE235" s="358"/>
      <c r="AF235" s="358"/>
      <c r="AG235" s="358"/>
      <c r="AH235" s="358"/>
      <c r="AI235" s="358"/>
      <c r="AJ235" s="358"/>
      <c r="AK235" s="358"/>
      <c r="AL235" s="358"/>
      <c r="AM235" s="358"/>
      <c r="AN235" s="358"/>
      <c r="AO235" s="358"/>
      <c r="AP235" s="358"/>
      <c r="AR235" s="17" t="s">
        <v>419</v>
      </c>
      <c r="AW235" s="358">
        <f aca="true" t="shared" si="82" ref="AW235:BH235">AW70+AW107+AW153+AW180+AW203+AW222</f>
        <v>0</v>
      </c>
      <c r="AX235" s="358">
        <f t="shared" si="82"/>
        <v>0</v>
      </c>
      <c r="AY235" s="358">
        <f t="shared" si="82"/>
        <v>0</v>
      </c>
      <c r="AZ235" s="358">
        <f t="shared" si="82"/>
        <v>0</v>
      </c>
      <c r="BA235" s="358">
        <f t="shared" si="82"/>
        <v>0</v>
      </c>
      <c r="BB235" s="358">
        <f t="shared" si="82"/>
        <v>0</v>
      </c>
      <c r="BC235" s="358">
        <f t="shared" si="82"/>
        <v>1</v>
      </c>
      <c r="BD235" s="358">
        <f t="shared" si="82"/>
        <v>0</v>
      </c>
      <c r="BE235" s="358">
        <f t="shared" si="82"/>
        <v>0</v>
      </c>
      <c r="BF235" s="358">
        <f t="shared" si="82"/>
        <v>0</v>
      </c>
      <c r="BG235" s="358">
        <f t="shared" si="82"/>
        <v>1</v>
      </c>
      <c r="BH235" s="358">
        <f t="shared" si="82"/>
        <v>0</v>
      </c>
    </row>
    <row r="236" spans="1:60" s="17" customFormat="1" ht="16.5" thickBot="1">
      <c r="A236" s="1928" t="s">
        <v>94</v>
      </c>
      <c r="B236" s="1929"/>
      <c r="C236" s="1929"/>
      <c r="D236" s="1929"/>
      <c r="E236" s="1929"/>
      <c r="F236" s="1929"/>
      <c r="G236" s="1929"/>
      <c r="H236" s="1929"/>
      <c r="I236" s="1929"/>
      <c r="J236" s="1929"/>
      <c r="K236" s="1929"/>
      <c r="L236" s="1929"/>
      <c r="M236" s="1930"/>
      <c r="N236" s="981"/>
      <c r="O236" s="981"/>
      <c r="P236" s="982"/>
      <c r="Q236" s="983"/>
      <c r="R236" s="981"/>
      <c r="S236" s="981"/>
      <c r="T236" s="981"/>
      <c r="U236" s="981"/>
      <c r="V236" s="981">
        <v>1</v>
      </c>
      <c r="W236" s="981"/>
      <c r="X236" s="981"/>
      <c r="Y236" s="982"/>
      <c r="Z236" s="358"/>
      <c r="AA236" s="358"/>
      <c r="AB236" s="358"/>
      <c r="AC236" s="358"/>
      <c r="AE236" s="358"/>
      <c r="AF236" s="358"/>
      <c r="AG236" s="358"/>
      <c r="AH236" s="358"/>
      <c r="AI236" s="358"/>
      <c r="AJ236" s="358"/>
      <c r="AK236" s="358"/>
      <c r="AL236" s="358"/>
      <c r="AM236" s="358"/>
      <c r="AN236" s="358"/>
      <c r="AO236" s="358"/>
      <c r="AP236" s="358"/>
      <c r="AW236" s="358"/>
      <c r="AX236" s="358"/>
      <c r="AY236" s="358"/>
      <c r="AZ236" s="358"/>
      <c r="BA236" s="358"/>
      <c r="BB236" s="358"/>
      <c r="BC236" s="358"/>
      <c r="BD236" s="358"/>
      <c r="BE236" s="358"/>
      <c r="BF236" s="358"/>
      <c r="BG236" s="358"/>
      <c r="BH236" s="358"/>
    </row>
    <row r="237" spans="1:42" s="17" customFormat="1" ht="15.75">
      <c r="A237" s="1928" t="s">
        <v>93</v>
      </c>
      <c r="B237" s="1929"/>
      <c r="C237" s="1929"/>
      <c r="D237" s="1929"/>
      <c r="E237" s="1929"/>
      <c r="F237" s="1929"/>
      <c r="G237" s="1929"/>
      <c r="H237" s="1929"/>
      <c r="I237" s="1929"/>
      <c r="J237" s="1929"/>
      <c r="K237" s="1929"/>
      <c r="L237" s="1929"/>
      <c r="M237" s="1930"/>
      <c r="N237" s="984"/>
      <c r="O237" s="984"/>
      <c r="P237" s="985"/>
      <c r="Q237" s="986"/>
      <c r="R237" s="984"/>
      <c r="S237" s="984"/>
      <c r="T237" s="984">
        <v>1</v>
      </c>
      <c r="U237" s="984"/>
      <c r="V237" s="984"/>
      <c r="W237" s="984"/>
      <c r="X237" s="984">
        <v>1</v>
      </c>
      <c r="Y237" s="987"/>
      <c r="Z237" s="358"/>
      <c r="AA237" s="358"/>
      <c r="AB237" s="358"/>
      <c r="AC237" s="358"/>
      <c r="AE237" s="358"/>
      <c r="AF237" s="358"/>
      <c r="AG237" s="358"/>
      <c r="AH237" s="358"/>
      <c r="AI237" s="358"/>
      <c r="AJ237" s="358"/>
      <c r="AK237" s="358"/>
      <c r="AL237" s="358"/>
      <c r="AM237" s="358"/>
      <c r="AN237" s="358"/>
      <c r="AO237" s="358"/>
      <c r="AP237" s="358"/>
    </row>
    <row r="238" spans="1:42" s="17" customFormat="1" ht="15.75">
      <c r="A238" s="97"/>
      <c r="B238" s="97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1925">
        <f>AS75+AS83+AS119+AS173+AS224+AS201+AS218</f>
        <v>60</v>
      </c>
      <c r="O238" s="1926"/>
      <c r="P238" s="1927"/>
      <c r="Q238" s="1925">
        <f>AT75+AT83+AT119+AT173+AT224+AT201+AT218</f>
        <v>60</v>
      </c>
      <c r="R238" s="1926"/>
      <c r="S238" s="1927"/>
      <c r="T238" s="1925">
        <f>AU75+AU83+AU119+AU173+AU224+AU201+AU218+AU182</f>
        <v>63</v>
      </c>
      <c r="U238" s="1926"/>
      <c r="V238" s="1927"/>
      <c r="W238" s="1925">
        <f>AV75+AV83+AV119+AV173+AV224+AV201+AV218+G228+AV182</f>
        <v>70</v>
      </c>
      <c r="X238" s="1926"/>
      <c r="Y238" s="1927"/>
      <c r="Z238" s="382">
        <f>N238+Q238+T238+W238</f>
        <v>253</v>
      </c>
      <c r="AA238" s="358"/>
      <c r="AB238" s="358"/>
      <c r="AC238" s="358"/>
      <c r="AE238" s="358" t="s">
        <v>415</v>
      </c>
      <c r="AF238" s="358"/>
      <c r="AG238" s="358"/>
      <c r="AH238" s="358"/>
      <c r="AI238" s="358"/>
      <c r="AJ238" s="358"/>
      <c r="AK238" s="358"/>
      <c r="AL238" s="358"/>
      <c r="AM238" s="358"/>
      <c r="AN238" s="358"/>
      <c r="AO238" s="358"/>
      <c r="AP238" s="358"/>
    </row>
    <row r="239" spans="2:42" s="17" customFormat="1" ht="16.5" customHeight="1">
      <c r="B239" s="97" t="s">
        <v>212</v>
      </c>
      <c r="C239" s="97"/>
      <c r="D239" s="1921"/>
      <c r="E239" s="1921"/>
      <c r="F239" s="1921"/>
      <c r="G239" s="97"/>
      <c r="H239" s="1922" t="s">
        <v>145</v>
      </c>
      <c r="I239" s="1922"/>
      <c r="J239" s="1922"/>
      <c r="N239" s="265"/>
      <c r="O239" s="265"/>
      <c r="P239" s="265"/>
      <c r="Q239" s="265"/>
      <c r="R239" s="265"/>
      <c r="S239" s="265"/>
      <c r="T239" s="265"/>
      <c r="U239" s="265"/>
      <c r="V239" s="265"/>
      <c r="W239" s="265"/>
      <c r="X239" s="265"/>
      <c r="Y239" s="265"/>
      <c r="Z239" s="358"/>
      <c r="AA239" s="358"/>
      <c r="AB239" s="358"/>
      <c r="AC239" s="358"/>
      <c r="AE239" s="358"/>
      <c r="AF239" s="358"/>
      <c r="AG239" s="358"/>
      <c r="AH239" s="358"/>
      <c r="AI239" s="358"/>
      <c r="AJ239" s="358"/>
      <c r="AK239" s="358"/>
      <c r="AL239" s="358"/>
      <c r="AM239" s="358"/>
      <c r="AN239" s="358"/>
      <c r="AO239" s="358"/>
      <c r="AP239" s="358"/>
    </row>
    <row r="240" spans="2:42" s="17" customFormat="1" ht="20.25">
      <c r="B240" s="97"/>
      <c r="C240" s="97"/>
      <c r="D240" s="1923"/>
      <c r="E240" s="1923"/>
      <c r="F240" s="1923"/>
      <c r="G240" s="97"/>
      <c r="H240" s="1924"/>
      <c r="I240" s="1924"/>
      <c r="J240" s="1924"/>
      <c r="N240" s="979"/>
      <c r="O240" s="265"/>
      <c r="P240" s="265"/>
      <c r="Q240" s="265"/>
      <c r="R240" s="265"/>
      <c r="S240" s="265"/>
      <c r="T240" s="265"/>
      <c r="U240" s="265"/>
      <c r="V240" s="265"/>
      <c r="W240" s="265"/>
      <c r="X240" s="265"/>
      <c r="Y240" s="265"/>
      <c r="Z240" s="358"/>
      <c r="AA240" s="358"/>
      <c r="AB240" s="358"/>
      <c r="AC240" s="358"/>
      <c r="AE240" s="358"/>
      <c r="AF240" s="358"/>
      <c r="AG240" s="358"/>
      <c r="AH240" s="358"/>
      <c r="AI240" s="358"/>
      <c r="AJ240" s="358"/>
      <c r="AK240" s="358"/>
      <c r="AL240" s="358"/>
      <c r="AM240" s="358"/>
      <c r="AN240" s="358"/>
      <c r="AO240" s="358"/>
      <c r="AP240" s="358"/>
    </row>
    <row r="241" spans="2:42" s="17" customFormat="1" ht="20.25" customHeight="1">
      <c r="B241" s="97"/>
      <c r="C241" s="97"/>
      <c r="D241" s="267"/>
      <c r="E241" s="632"/>
      <c r="F241" s="632"/>
      <c r="G241" s="97"/>
      <c r="H241" s="1924"/>
      <c r="I241" s="1924"/>
      <c r="J241" s="1924"/>
      <c r="N241" s="265"/>
      <c r="O241" s="904"/>
      <c r="P241" s="265"/>
      <c r="Q241" s="265"/>
      <c r="R241" s="904"/>
      <c r="S241" s="265"/>
      <c r="T241" s="265"/>
      <c r="U241" s="904"/>
      <c r="V241" s="265"/>
      <c r="W241" s="265"/>
      <c r="X241" s="265"/>
      <c r="Y241" s="265"/>
      <c r="Z241" s="358"/>
      <c r="AA241" s="358"/>
      <c r="AB241" s="358"/>
      <c r="AC241" s="358"/>
      <c r="AE241" s="358"/>
      <c r="AF241" s="358"/>
      <c r="AG241" s="358"/>
      <c r="AH241" s="358"/>
      <c r="AI241" s="358"/>
      <c r="AJ241" s="358"/>
      <c r="AK241" s="358"/>
      <c r="AL241" s="358"/>
      <c r="AM241" s="358"/>
      <c r="AN241" s="358"/>
      <c r="AO241" s="358"/>
      <c r="AP241" s="358"/>
    </row>
    <row r="242" spans="2:42" s="17" customFormat="1" ht="21" customHeight="1">
      <c r="B242" s="97" t="s">
        <v>146</v>
      </c>
      <c r="C242" s="97"/>
      <c r="D242" s="1923"/>
      <c r="E242" s="1923"/>
      <c r="F242" s="1923"/>
      <c r="G242" s="97"/>
      <c r="H242" s="1922" t="s">
        <v>147</v>
      </c>
      <c r="I242" s="1922"/>
      <c r="J242" s="1922"/>
      <c r="N242" s="266"/>
      <c r="O242" s="266"/>
      <c r="P242" s="266"/>
      <c r="Q242" s="266"/>
      <c r="R242" s="266"/>
      <c r="S242" s="266"/>
      <c r="T242" s="266"/>
      <c r="U242" s="266"/>
      <c r="V242" s="266"/>
      <c r="W242" s="266"/>
      <c r="X242" s="266"/>
      <c r="Y242" s="266"/>
      <c r="Z242" s="358"/>
      <c r="AA242" s="358"/>
      <c r="AB242" s="358"/>
      <c r="AC242" s="358"/>
      <c r="AE242" s="358"/>
      <c r="AF242" s="358"/>
      <c r="AG242" s="358"/>
      <c r="AH242" s="358"/>
      <c r="AI242" s="358"/>
      <c r="AJ242" s="358"/>
      <c r="AK242" s="358"/>
      <c r="AL242" s="358"/>
      <c r="AM242" s="358"/>
      <c r="AN242" s="358"/>
      <c r="AO242" s="358"/>
      <c r="AP242" s="358"/>
    </row>
    <row r="243" spans="2:42" s="17" customFormat="1" ht="21" customHeight="1">
      <c r="B243" s="97"/>
      <c r="C243" s="97"/>
      <c r="D243" s="97"/>
      <c r="E243" s="633"/>
      <c r="F243" s="633"/>
      <c r="G243" s="97"/>
      <c r="H243" s="97"/>
      <c r="I243" s="634"/>
      <c r="J243" s="634"/>
      <c r="N243" s="266"/>
      <c r="O243" s="266"/>
      <c r="P243" s="266"/>
      <c r="Q243" s="266"/>
      <c r="R243" s="266"/>
      <c r="S243" s="266"/>
      <c r="T243" s="266"/>
      <c r="U243" s="266"/>
      <c r="V243" s="266"/>
      <c r="W243" s="266"/>
      <c r="X243" s="266"/>
      <c r="Y243" s="266"/>
      <c r="Z243" s="358"/>
      <c r="AA243" s="358"/>
      <c r="AB243" s="358"/>
      <c r="AC243" s="358"/>
      <c r="AE243" s="358"/>
      <c r="AF243" s="358"/>
      <c r="AG243" s="358"/>
      <c r="AH243" s="358"/>
      <c r="AI243" s="358"/>
      <c r="AJ243" s="358"/>
      <c r="AK243" s="358"/>
      <c r="AL243" s="358"/>
      <c r="AM243" s="358"/>
      <c r="AN243" s="358"/>
      <c r="AO243" s="358"/>
      <c r="AP243" s="358"/>
    </row>
    <row r="244" spans="2:42" s="17" customFormat="1" ht="21" customHeight="1">
      <c r="B244" s="97"/>
      <c r="C244" s="97"/>
      <c r="D244" s="97"/>
      <c r="E244" s="633"/>
      <c r="F244" s="633"/>
      <c r="G244" s="97"/>
      <c r="H244" s="97"/>
      <c r="I244" s="634"/>
      <c r="J244" s="634"/>
      <c r="N244" s="266"/>
      <c r="O244" s="266"/>
      <c r="P244" s="266"/>
      <c r="Q244" s="266"/>
      <c r="R244" s="266"/>
      <c r="S244" s="266"/>
      <c r="T244" s="266"/>
      <c r="U244" s="266"/>
      <c r="V244" s="266"/>
      <c r="W244" s="266"/>
      <c r="X244" s="266"/>
      <c r="Y244" s="266"/>
      <c r="Z244" s="358"/>
      <c r="AA244" s="358"/>
      <c r="AB244" s="358"/>
      <c r="AC244" s="358"/>
      <c r="AE244" s="358"/>
      <c r="AF244" s="358"/>
      <c r="AG244" s="358"/>
      <c r="AH244" s="358"/>
      <c r="AI244" s="358"/>
      <c r="AJ244" s="358"/>
      <c r="AK244" s="358"/>
      <c r="AL244" s="358"/>
      <c r="AM244" s="358"/>
      <c r="AN244" s="358"/>
      <c r="AO244" s="358"/>
      <c r="AP244" s="358"/>
    </row>
    <row r="245" spans="1:42" s="17" customFormat="1" ht="20.25">
      <c r="A245" s="13"/>
      <c r="N245" s="266"/>
      <c r="O245" s="266"/>
      <c r="P245" s="266"/>
      <c r="Q245" s="266"/>
      <c r="R245" s="266"/>
      <c r="S245" s="266"/>
      <c r="T245" s="266"/>
      <c r="U245" s="266"/>
      <c r="V245" s="266"/>
      <c r="W245" s="266"/>
      <c r="X245" s="266"/>
      <c r="Y245" s="266"/>
      <c r="Z245" s="358"/>
      <c r="AA245" s="358"/>
      <c r="AB245" s="358"/>
      <c r="AC245" s="358"/>
      <c r="AE245" s="358"/>
      <c r="AF245" s="358"/>
      <c r="AG245" s="358"/>
      <c r="AH245" s="358"/>
      <c r="AI245" s="358"/>
      <c r="AJ245" s="358"/>
      <c r="AK245" s="358"/>
      <c r="AL245" s="358"/>
      <c r="AM245" s="358"/>
      <c r="AN245" s="358"/>
      <c r="AO245" s="358"/>
      <c r="AP245" s="358"/>
    </row>
    <row r="246" spans="1:42" s="17" customFormat="1" ht="15.75">
      <c r="A246" s="20"/>
      <c r="B246" s="1885"/>
      <c r="C246" s="1885"/>
      <c r="D246" s="1885"/>
      <c r="E246" s="1885"/>
      <c r="F246" s="1885"/>
      <c r="G246" s="1885"/>
      <c r="H246" s="1885"/>
      <c r="I246" s="1885"/>
      <c r="J246" s="1885"/>
      <c r="K246" s="1885"/>
      <c r="L246" s="1885"/>
      <c r="M246" s="1885"/>
      <c r="N246" s="1885"/>
      <c r="O246" s="1885"/>
      <c r="P246" s="1885"/>
      <c r="Q246" s="1885"/>
      <c r="R246" s="1885"/>
      <c r="S246" s="1885"/>
      <c r="T246" s="1885"/>
      <c r="U246" s="1885"/>
      <c r="V246" s="1885"/>
      <c r="W246" s="1885"/>
      <c r="X246" s="1885"/>
      <c r="Y246" s="1885"/>
      <c r="Z246" s="358"/>
      <c r="AA246" s="358"/>
      <c r="AB246" s="358"/>
      <c r="AC246" s="358"/>
      <c r="AE246" s="358"/>
      <c r="AF246" s="358"/>
      <c r="AG246" s="358"/>
      <c r="AH246" s="358"/>
      <c r="AI246" s="358"/>
      <c r="AJ246" s="358"/>
      <c r="AK246" s="358"/>
      <c r="AL246" s="358"/>
      <c r="AM246" s="358"/>
      <c r="AN246" s="358"/>
      <c r="AO246" s="358"/>
      <c r="AP246" s="358"/>
    </row>
    <row r="247" spans="1:42" s="17" customFormat="1" ht="15.75">
      <c r="A247" s="13"/>
      <c r="B247" s="22"/>
      <c r="C247" s="23"/>
      <c r="D247" s="23"/>
      <c r="E247" s="23"/>
      <c r="F247" s="22"/>
      <c r="G247" s="22"/>
      <c r="H247" s="22"/>
      <c r="I247" s="22"/>
      <c r="J247" s="22"/>
      <c r="K247" s="22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358"/>
      <c r="AA247" s="358"/>
      <c r="AB247" s="358"/>
      <c r="AC247" s="358"/>
      <c r="AE247" s="358"/>
      <c r="AF247" s="358"/>
      <c r="AG247" s="358"/>
      <c r="AH247" s="358"/>
      <c r="AI247" s="358"/>
      <c r="AJ247" s="358"/>
      <c r="AK247" s="358"/>
      <c r="AL247" s="358"/>
      <c r="AM247" s="358"/>
      <c r="AN247" s="358"/>
      <c r="AO247" s="358"/>
      <c r="AP247" s="358"/>
    </row>
    <row r="248" spans="1:42" s="17" customFormat="1" ht="15.75">
      <c r="A248" s="13"/>
      <c r="B248" s="22"/>
      <c r="C248" s="23"/>
      <c r="D248" s="23"/>
      <c r="E248" s="23"/>
      <c r="F248" s="22"/>
      <c r="G248" s="22"/>
      <c r="H248" s="22"/>
      <c r="I248" s="22"/>
      <c r="J248" s="22"/>
      <c r="K248" s="22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358"/>
      <c r="AA248" s="358"/>
      <c r="AB248" s="358"/>
      <c r="AC248" s="358"/>
      <c r="AE248" s="358"/>
      <c r="AF248" s="358"/>
      <c r="AG248" s="358"/>
      <c r="AH248" s="358"/>
      <c r="AI248" s="358"/>
      <c r="AJ248" s="358"/>
      <c r="AK248" s="358"/>
      <c r="AL248" s="358"/>
      <c r="AM248" s="358"/>
      <c r="AN248" s="358"/>
      <c r="AO248" s="358"/>
      <c r="AP248" s="358"/>
    </row>
    <row r="249" spans="1:42" s="17" customFormat="1" ht="15.75">
      <c r="A249" s="13"/>
      <c r="B249" s="22"/>
      <c r="C249" s="23"/>
      <c r="D249" s="23"/>
      <c r="E249" s="23"/>
      <c r="F249" s="22"/>
      <c r="G249" s="22"/>
      <c r="H249" s="22"/>
      <c r="I249" s="22"/>
      <c r="J249" s="22"/>
      <c r="K249" s="22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358"/>
      <c r="AA249" s="358"/>
      <c r="AB249" s="358"/>
      <c r="AC249" s="358"/>
      <c r="AE249" s="358"/>
      <c r="AF249" s="358"/>
      <c r="AG249" s="358"/>
      <c r="AH249" s="358"/>
      <c r="AI249" s="358"/>
      <c r="AJ249" s="358"/>
      <c r="AK249" s="358"/>
      <c r="AL249" s="358"/>
      <c r="AM249" s="358"/>
      <c r="AN249" s="358"/>
      <c r="AO249" s="358"/>
      <c r="AP249" s="358"/>
    </row>
    <row r="250" spans="1:42" s="17" customFormat="1" ht="15.75">
      <c r="A250" s="13"/>
      <c r="B250" s="22"/>
      <c r="C250" s="23"/>
      <c r="D250" s="23"/>
      <c r="E250" s="23"/>
      <c r="F250" s="22"/>
      <c r="G250" s="22"/>
      <c r="H250" s="22"/>
      <c r="I250" s="22"/>
      <c r="J250" s="22"/>
      <c r="K250" s="22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358"/>
      <c r="AA250" s="358"/>
      <c r="AB250" s="358"/>
      <c r="AC250" s="358"/>
      <c r="AE250" s="358"/>
      <c r="AF250" s="358"/>
      <c r="AG250" s="358"/>
      <c r="AH250" s="358"/>
      <c r="AI250" s="358"/>
      <c r="AJ250" s="358"/>
      <c r="AK250" s="358"/>
      <c r="AL250" s="358"/>
      <c r="AM250" s="358"/>
      <c r="AN250" s="358"/>
      <c r="AO250" s="358"/>
      <c r="AP250" s="358"/>
    </row>
    <row r="251" spans="1:42" s="17" customFormat="1" ht="15.75">
      <c r="A251" s="13"/>
      <c r="B251" s="22"/>
      <c r="C251" s="23"/>
      <c r="D251" s="23"/>
      <c r="E251" s="23"/>
      <c r="F251" s="22"/>
      <c r="G251" s="22"/>
      <c r="H251" s="22"/>
      <c r="I251" s="22"/>
      <c r="J251" s="22"/>
      <c r="K251" s="22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358"/>
      <c r="AA251" s="358"/>
      <c r="AB251" s="358"/>
      <c r="AC251" s="358"/>
      <c r="AE251" s="358"/>
      <c r="AF251" s="358"/>
      <c r="AG251" s="358"/>
      <c r="AH251" s="358"/>
      <c r="AI251" s="358"/>
      <c r="AJ251" s="358"/>
      <c r="AK251" s="358"/>
      <c r="AL251" s="358"/>
      <c r="AM251" s="358"/>
      <c r="AN251" s="358"/>
      <c r="AO251" s="358"/>
      <c r="AP251" s="358"/>
    </row>
    <row r="252" spans="1:42" s="17" customFormat="1" ht="15.75">
      <c r="A252" s="13"/>
      <c r="B252" s="14"/>
      <c r="C252" s="15"/>
      <c r="D252" s="16"/>
      <c r="E252" s="16"/>
      <c r="F252" s="15"/>
      <c r="G252" s="15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358"/>
      <c r="AA252" s="358"/>
      <c r="AB252" s="358"/>
      <c r="AC252" s="358"/>
      <c r="AE252" s="358"/>
      <c r="AF252" s="358"/>
      <c r="AG252" s="358"/>
      <c r="AH252" s="358"/>
      <c r="AI252" s="358"/>
      <c r="AJ252" s="358"/>
      <c r="AK252" s="358"/>
      <c r="AL252" s="358"/>
      <c r="AM252" s="358"/>
      <c r="AN252" s="358"/>
      <c r="AO252" s="358"/>
      <c r="AP252" s="358"/>
    </row>
    <row r="253" spans="1:42" s="17" customFormat="1" ht="15.75">
      <c r="A253" s="13"/>
      <c r="B253" s="14"/>
      <c r="C253" s="15"/>
      <c r="D253" s="16"/>
      <c r="E253" s="16"/>
      <c r="F253" s="15"/>
      <c r="G253" s="15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358"/>
      <c r="AA253" s="358"/>
      <c r="AB253" s="358"/>
      <c r="AC253" s="358"/>
      <c r="AE253" s="358"/>
      <c r="AF253" s="358"/>
      <c r="AG253" s="358"/>
      <c r="AH253" s="358"/>
      <c r="AI253" s="358"/>
      <c r="AJ253" s="358"/>
      <c r="AK253" s="358"/>
      <c r="AL253" s="358"/>
      <c r="AM253" s="358"/>
      <c r="AN253" s="358"/>
      <c r="AO253" s="358"/>
      <c r="AP253" s="358"/>
    </row>
    <row r="254" spans="1:42" s="17" customFormat="1" ht="15.75">
      <c r="A254" s="13"/>
      <c r="B254" s="14"/>
      <c r="C254" s="15"/>
      <c r="D254" s="16"/>
      <c r="E254" s="16"/>
      <c r="F254" s="15"/>
      <c r="G254" s="15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358"/>
      <c r="AA254" s="358"/>
      <c r="AB254" s="358"/>
      <c r="AC254" s="358"/>
      <c r="AE254" s="358"/>
      <c r="AF254" s="358"/>
      <c r="AG254" s="358"/>
      <c r="AH254" s="358"/>
      <c r="AI254" s="358"/>
      <c r="AJ254" s="358"/>
      <c r="AK254" s="358"/>
      <c r="AL254" s="358"/>
      <c r="AM254" s="358"/>
      <c r="AN254" s="358"/>
      <c r="AO254" s="358"/>
      <c r="AP254" s="358"/>
    </row>
    <row r="255" spans="1:42" s="17" customFormat="1" ht="15.75">
      <c r="A255" s="13"/>
      <c r="B255" s="14"/>
      <c r="C255" s="15"/>
      <c r="D255" s="16"/>
      <c r="E255" s="16"/>
      <c r="F255" s="15"/>
      <c r="G255" s="15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358"/>
      <c r="AA255" s="358"/>
      <c r="AB255" s="358"/>
      <c r="AC255" s="358"/>
      <c r="AE255" s="358"/>
      <c r="AF255" s="358"/>
      <c r="AG255" s="358"/>
      <c r="AH255" s="358"/>
      <c r="AI255" s="358"/>
      <c r="AJ255" s="358"/>
      <c r="AK255" s="358"/>
      <c r="AL255" s="358"/>
      <c r="AM255" s="358"/>
      <c r="AN255" s="358"/>
      <c r="AO255" s="358"/>
      <c r="AP255" s="358"/>
    </row>
    <row r="256" spans="1:42" s="17" customFormat="1" ht="15.75">
      <c r="A256" s="13"/>
      <c r="B256" s="14"/>
      <c r="C256" s="15"/>
      <c r="D256" s="16"/>
      <c r="E256" s="16"/>
      <c r="F256" s="15"/>
      <c r="G256" s="15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358"/>
      <c r="AA256" s="358"/>
      <c r="AB256" s="358"/>
      <c r="AC256" s="358"/>
      <c r="AE256" s="358"/>
      <c r="AF256" s="358"/>
      <c r="AG256" s="358"/>
      <c r="AH256" s="358"/>
      <c r="AI256" s="358"/>
      <c r="AJ256" s="358"/>
      <c r="AK256" s="358"/>
      <c r="AL256" s="358"/>
      <c r="AM256" s="358"/>
      <c r="AN256" s="358"/>
      <c r="AO256" s="358"/>
      <c r="AP256" s="358"/>
    </row>
    <row r="257" spans="1:42" s="17" customFormat="1" ht="15.75">
      <c r="A257" s="13"/>
      <c r="B257" s="14"/>
      <c r="C257" s="15"/>
      <c r="D257" s="16"/>
      <c r="E257" s="16"/>
      <c r="F257" s="15"/>
      <c r="G257" s="15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358"/>
      <c r="AA257" s="358"/>
      <c r="AB257" s="358"/>
      <c r="AC257" s="358"/>
      <c r="AE257" s="358"/>
      <c r="AF257" s="358"/>
      <c r="AG257" s="358"/>
      <c r="AH257" s="358"/>
      <c r="AI257" s="358"/>
      <c r="AJ257" s="358"/>
      <c r="AK257" s="358"/>
      <c r="AL257" s="358"/>
      <c r="AM257" s="358"/>
      <c r="AN257" s="358"/>
      <c r="AO257" s="358"/>
      <c r="AP257" s="358"/>
    </row>
    <row r="258" spans="1:42" s="17" customFormat="1" ht="15.75">
      <c r="A258" s="13"/>
      <c r="B258" s="14"/>
      <c r="C258" s="15"/>
      <c r="D258" s="16"/>
      <c r="E258" s="16"/>
      <c r="F258" s="15"/>
      <c r="G258" s="15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358"/>
      <c r="AA258" s="358"/>
      <c r="AB258" s="358"/>
      <c r="AC258" s="358"/>
      <c r="AE258" s="358"/>
      <c r="AF258" s="358"/>
      <c r="AG258" s="358"/>
      <c r="AH258" s="358"/>
      <c r="AI258" s="358"/>
      <c r="AJ258" s="358"/>
      <c r="AK258" s="358"/>
      <c r="AL258" s="358"/>
      <c r="AM258" s="358"/>
      <c r="AN258" s="358"/>
      <c r="AO258" s="358"/>
      <c r="AP258" s="358"/>
    </row>
    <row r="259" spans="1:42" s="17" customFormat="1" ht="15.75">
      <c r="A259" s="13"/>
      <c r="B259" s="14"/>
      <c r="C259" s="15"/>
      <c r="D259" s="16"/>
      <c r="E259" s="16"/>
      <c r="F259" s="15"/>
      <c r="G259" s="15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358"/>
      <c r="AA259" s="358"/>
      <c r="AB259" s="358"/>
      <c r="AC259" s="358"/>
      <c r="AE259" s="358"/>
      <c r="AF259" s="358"/>
      <c r="AG259" s="358"/>
      <c r="AH259" s="358"/>
      <c r="AI259" s="358"/>
      <c r="AJ259" s="358"/>
      <c r="AK259" s="358"/>
      <c r="AL259" s="358"/>
      <c r="AM259" s="358"/>
      <c r="AN259" s="358"/>
      <c r="AO259" s="358"/>
      <c r="AP259" s="358"/>
    </row>
    <row r="260" spans="1:42" s="17" customFormat="1" ht="15.75">
      <c r="A260" s="13"/>
      <c r="B260" s="14"/>
      <c r="C260" s="15"/>
      <c r="D260" s="16"/>
      <c r="E260" s="16"/>
      <c r="F260" s="15"/>
      <c r="G260" s="15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358"/>
      <c r="AA260" s="358"/>
      <c r="AB260" s="358"/>
      <c r="AC260" s="358"/>
      <c r="AE260" s="358"/>
      <c r="AF260" s="358"/>
      <c r="AG260" s="358"/>
      <c r="AH260" s="358"/>
      <c r="AI260" s="358"/>
      <c r="AJ260" s="358"/>
      <c r="AK260" s="358"/>
      <c r="AL260" s="358"/>
      <c r="AM260" s="358"/>
      <c r="AN260" s="358"/>
      <c r="AO260" s="358"/>
      <c r="AP260" s="358"/>
    </row>
    <row r="261" spans="1:42" s="17" customFormat="1" ht="15.75">
      <c r="A261" s="13"/>
      <c r="B261" s="14"/>
      <c r="C261" s="15"/>
      <c r="D261" s="16"/>
      <c r="E261" s="16"/>
      <c r="F261" s="15"/>
      <c r="G261" s="15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358"/>
      <c r="AA261" s="358"/>
      <c r="AB261" s="358"/>
      <c r="AC261" s="358"/>
      <c r="AE261" s="358"/>
      <c r="AF261" s="358"/>
      <c r="AG261" s="358"/>
      <c r="AH261" s="358"/>
      <c r="AI261" s="358"/>
      <c r="AJ261" s="358"/>
      <c r="AK261" s="358"/>
      <c r="AL261" s="358"/>
      <c r="AM261" s="358"/>
      <c r="AN261" s="358"/>
      <c r="AO261" s="358"/>
      <c r="AP261" s="358"/>
    </row>
    <row r="262" spans="1:42" s="17" customFormat="1" ht="15.75">
      <c r="A262" s="13"/>
      <c r="B262" s="14"/>
      <c r="C262" s="15"/>
      <c r="D262" s="16"/>
      <c r="E262" s="16"/>
      <c r="F262" s="15"/>
      <c r="G262" s="15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358"/>
      <c r="AA262" s="358"/>
      <c r="AB262" s="358"/>
      <c r="AC262" s="358"/>
      <c r="AE262" s="358"/>
      <c r="AF262" s="358"/>
      <c r="AG262" s="358"/>
      <c r="AH262" s="358"/>
      <c r="AI262" s="358"/>
      <c r="AJ262" s="358"/>
      <c r="AK262" s="358"/>
      <c r="AL262" s="358"/>
      <c r="AM262" s="358"/>
      <c r="AN262" s="358"/>
      <c r="AO262" s="358"/>
      <c r="AP262" s="358"/>
    </row>
    <row r="263" spans="1:42" s="17" customFormat="1" ht="15.75">
      <c r="A263" s="13"/>
      <c r="B263" s="14"/>
      <c r="C263" s="15"/>
      <c r="D263" s="16"/>
      <c r="E263" s="16"/>
      <c r="F263" s="15"/>
      <c r="G263" s="15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358"/>
      <c r="AA263" s="358"/>
      <c r="AB263" s="358"/>
      <c r="AC263" s="358"/>
      <c r="AE263" s="358"/>
      <c r="AF263" s="358"/>
      <c r="AG263" s="358"/>
      <c r="AH263" s="358"/>
      <c r="AI263" s="358"/>
      <c r="AJ263" s="358"/>
      <c r="AK263" s="358"/>
      <c r="AL263" s="358"/>
      <c r="AM263" s="358"/>
      <c r="AN263" s="358"/>
      <c r="AO263" s="358"/>
      <c r="AP263" s="358"/>
    </row>
    <row r="264" spans="1:42" s="17" customFormat="1" ht="15.75">
      <c r="A264" s="13"/>
      <c r="B264" s="14"/>
      <c r="C264" s="15"/>
      <c r="D264" s="16"/>
      <c r="E264" s="16"/>
      <c r="F264" s="15"/>
      <c r="G264" s="15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358"/>
      <c r="AA264" s="358"/>
      <c r="AB264" s="358"/>
      <c r="AC264" s="358"/>
      <c r="AE264" s="358"/>
      <c r="AF264" s="358"/>
      <c r="AG264" s="358"/>
      <c r="AH264" s="358"/>
      <c r="AI264" s="358"/>
      <c r="AJ264" s="358"/>
      <c r="AK264" s="358"/>
      <c r="AL264" s="358"/>
      <c r="AM264" s="358"/>
      <c r="AN264" s="358"/>
      <c r="AO264" s="358"/>
      <c r="AP264" s="358"/>
    </row>
    <row r="265" spans="1:42" s="17" customFormat="1" ht="15.75">
      <c r="A265" s="13"/>
      <c r="B265" s="14"/>
      <c r="C265" s="15"/>
      <c r="D265" s="16"/>
      <c r="E265" s="16"/>
      <c r="F265" s="15"/>
      <c r="G265" s="15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358"/>
      <c r="AA265" s="358"/>
      <c r="AB265" s="358"/>
      <c r="AC265" s="358"/>
      <c r="AE265" s="358"/>
      <c r="AF265" s="358"/>
      <c r="AG265" s="358"/>
      <c r="AH265" s="358"/>
      <c r="AI265" s="358"/>
      <c r="AJ265" s="358"/>
      <c r="AK265" s="358"/>
      <c r="AL265" s="358"/>
      <c r="AM265" s="358"/>
      <c r="AN265" s="358"/>
      <c r="AO265" s="358"/>
      <c r="AP265" s="358"/>
    </row>
    <row r="266" spans="1:42" s="17" customFormat="1" ht="15.75">
      <c r="A266" s="13"/>
      <c r="B266" s="14"/>
      <c r="C266" s="15"/>
      <c r="D266" s="16"/>
      <c r="E266" s="16"/>
      <c r="F266" s="15"/>
      <c r="G266" s="15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358"/>
      <c r="AA266" s="358"/>
      <c r="AB266" s="358"/>
      <c r="AC266" s="358"/>
      <c r="AE266" s="358"/>
      <c r="AF266" s="358"/>
      <c r="AG266" s="358"/>
      <c r="AH266" s="358"/>
      <c r="AI266" s="358"/>
      <c r="AJ266" s="358"/>
      <c r="AK266" s="358"/>
      <c r="AL266" s="358"/>
      <c r="AM266" s="358"/>
      <c r="AN266" s="358"/>
      <c r="AO266" s="358"/>
      <c r="AP266" s="358"/>
    </row>
    <row r="267" spans="1:42" s="17" customFormat="1" ht="15.75">
      <c r="A267" s="13"/>
      <c r="B267" s="14"/>
      <c r="C267" s="15"/>
      <c r="D267" s="16"/>
      <c r="E267" s="16"/>
      <c r="F267" s="15"/>
      <c r="G267" s="15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358"/>
      <c r="AA267" s="358"/>
      <c r="AB267" s="358"/>
      <c r="AC267" s="358"/>
      <c r="AE267" s="358"/>
      <c r="AF267" s="358"/>
      <c r="AG267" s="358"/>
      <c r="AH267" s="358"/>
      <c r="AI267" s="358"/>
      <c r="AJ267" s="358"/>
      <c r="AK267" s="358"/>
      <c r="AL267" s="358"/>
      <c r="AM267" s="358"/>
      <c r="AN267" s="358"/>
      <c r="AO267" s="358"/>
      <c r="AP267" s="358"/>
    </row>
    <row r="268" spans="1:42" s="17" customFormat="1" ht="15.75">
      <c r="A268" s="13"/>
      <c r="B268" s="14"/>
      <c r="C268" s="15"/>
      <c r="D268" s="16"/>
      <c r="E268" s="16"/>
      <c r="F268" s="15"/>
      <c r="G268" s="15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358"/>
      <c r="AA268" s="358"/>
      <c r="AB268" s="358"/>
      <c r="AC268" s="358"/>
      <c r="AE268" s="358"/>
      <c r="AF268" s="358"/>
      <c r="AG268" s="358"/>
      <c r="AH268" s="358"/>
      <c r="AI268" s="358"/>
      <c r="AJ268" s="358"/>
      <c r="AK268" s="358"/>
      <c r="AL268" s="358"/>
      <c r="AM268" s="358"/>
      <c r="AN268" s="358"/>
      <c r="AO268" s="358"/>
      <c r="AP268" s="358"/>
    </row>
    <row r="269" spans="1:42" s="17" customFormat="1" ht="15.75">
      <c r="A269" s="13"/>
      <c r="B269" s="14"/>
      <c r="C269" s="15"/>
      <c r="D269" s="16"/>
      <c r="E269" s="16"/>
      <c r="F269" s="15"/>
      <c r="G269" s="15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358"/>
      <c r="AA269" s="358"/>
      <c r="AB269" s="358"/>
      <c r="AC269" s="358"/>
      <c r="AE269" s="358"/>
      <c r="AF269" s="358"/>
      <c r="AG269" s="358"/>
      <c r="AH269" s="358"/>
      <c r="AI269" s="358"/>
      <c r="AJ269" s="358"/>
      <c r="AK269" s="358"/>
      <c r="AL269" s="358"/>
      <c r="AM269" s="358"/>
      <c r="AN269" s="358"/>
      <c r="AO269" s="358"/>
      <c r="AP269" s="358"/>
    </row>
    <row r="270" spans="1:42" s="17" customFormat="1" ht="15.75">
      <c r="A270" s="13"/>
      <c r="B270" s="14"/>
      <c r="C270" s="15"/>
      <c r="D270" s="16"/>
      <c r="E270" s="16"/>
      <c r="F270" s="15"/>
      <c r="G270" s="15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358"/>
      <c r="AA270" s="358"/>
      <c r="AB270" s="358"/>
      <c r="AC270" s="358"/>
      <c r="AE270" s="358"/>
      <c r="AF270" s="358"/>
      <c r="AG270" s="358"/>
      <c r="AH270" s="358"/>
      <c r="AI270" s="358"/>
      <c r="AJ270" s="358"/>
      <c r="AK270" s="358"/>
      <c r="AL270" s="358"/>
      <c r="AM270" s="358"/>
      <c r="AN270" s="358"/>
      <c r="AO270" s="358"/>
      <c r="AP270" s="358"/>
    </row>
    <row r="271" spans="1:42" s="17" customFormat="1" ht="15.75">
      <c r="A271" s="13"/>
      <c r="B271" s="14"/>
      <c r="C271" s="15"/>
      <c r="D271" s="16"/>
      <c r="E271" s="16"/>
      <c r="F271" s="15"/>
      <c r="G271" s="15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358"/>
      <c r="AA271" s="358"/>
      <c r="AB271" s="358"/>
      <c r="AC271" s="358"/>
      <c r="AE271" s="358"/>
      <c r="AF271" s="358"/>
      <c r="AG271" s="358"/>
      <c r="AH271" s="358"/>
      <c r="AI271" s="358"/>
      <c r="AJ271" s="358"/>
      <c r="AK271" s="358"/>
      <c r="AL271" s="358"/>
      <c r="AM271" s="358"/>
      <c r="AN271" s="358"/>
      <c r="AO271" s="358"/>
      <c r="AP271" s="358"/>
    </row>
    <row r="272" spans="1:42" s="17" customFormat="1" ht="15.75">
      <c r="A272" s="13"/>
      <c r="B272" s="14"/>
      <c r="C272" s="15"/>
      <c r="D272" s="16"/>
      <c r="E272" s="16"/>
      <c r="F272" s="15"/>
      <c r="G272" s="15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358"/>
      <c r="AA272" s="358"/>
      <c r="AB272" s="358"/>
      <c r="AC272" s="358"/>
      <c r="AE272" s="358"/>
      <c r="AF272" s="358"/>
      <c r="AG272" s="358"/>
      <c r="AH272" s="358"/>
      <c r="AI272" s="358"/>
      <c r="AJ272" s="358"/>
      <c r="AK272" s="358"/>
      <c r="AL272" s="358"/>
      <c r="AM272" s="358"/>
      <c r="AN272" s="358"/>
      <c r="AO272" s="358"/>
      <c r="AP272" s="358"/>
    </row>
    <row r="273" spans="1:42" s="17" customFormat="1" ht="15.75">
      <c r="A273" s="13"/>
      <c r="B273" s="14"/>
      <c r="C273" s="15"/>
      <c r="D273" s="16"/>
      <c r="E273" s="16"/>
      <c r="F273" s="15"/>
      <c r="G273" s="15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358"/>
      <c r="AA273" s="358"/>
      <c r="AB273" s="358"/>
      <c r="AC273" s="358"/>
      <c r="AE273" s="358"/>
      <c r="AF273" s="358"/>
      <c r="AG273" s="358"/>
      <c r="AH273" s="358"/>
      <c r="AI273" s="358"/>
      <c r="AJ273" s="358"/>
      <c r="AK273" s="358"/>
      <c r="AL273" s="358"/>
      <c r="AM273" s="358"/>
      <c r="AN273" s="358"/>
      <c r="AO273" s="358"/>
      <c r="AP273" s="358"/>
    </row>
    <row r="274" spans="1:42" s="17" customFormat="1" ht="15.75">
      <c r="A274" s="13"/>
      <c r="B274" s="14"/>
      <c r="C274" s="15"/>
      <c r="D274" s="16"/>
      <c r="E274" s="16"/>
      <c r="F274" s="15"/>
      <c r="G274" s="15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358"/>
      <c r="AA274" s="358"/>
      <c r="AB274" s="358"/>
      <c r="AC274" s="358"/>
      <c r="AE274" s="358"/>
      <c r="AF274" s="358"/>
      <c r="AG274" s="358"/>
      <c r="AH274" s="358"/>
      <c r="AI274" s="358"/>
      <c r="AJ274" s="358"/>
      <c r="AK274" s="358"/>
      <c r="AL274" s="358"/>
      <c r="AM274" s="358"/>
      <c r="AN274" s="358"/>
      <c r="AO274" s="358"/>
      <c r="AP274" s="358"/>
    </row>
    <row r="275" spans="1:42" s="17" customFormat="1" ht="15.75">
      <c r="A275" s="13"/>
      <c r="B275" s="14"/>
      <c r="C275" s="15"/>
      <c r="D275" s="16"/>
      <c r="E275" s="16"/>
      <c r="F275" s="15"/>
      <c r="G275" s="15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358"/>
      <c r="AA275" s="358"/>
      <c r="AB275" s="358"/>
      <c r="AC275" s="358"/>
      <c r="AE275" s="358"/>
      <c r="AF275" s="358"/>
      <c r="AG275" s="358"/>
      <c r="AH275" s="358"/>
      <c r="AI275" s="358"/>
      <c r="AJ275" s="358"/>
      <c r="AK275" s="358"/>
      <c r="AL275" s="358"/>
      <c r="AM275" s="358"/>
      <c r="AN275" s="358"/>
      <c r="AO275" s="358"/>
      <c r="AP275" s="358"/>
    </row>
    <row r="276" spans="1:42" s="17" customFormat="1" ht="15.75">
      <c r="A276" s="13"/>
      <c r="B276" s="14"/>
      <c r="C276" s="15"/>
      <c r="D276" s="16"/>
      <c r="E276" s="16"/>
      <c r="F276" s="15"/>
      <c r="G276" s="15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358"/>
      <c r="AA276" s="358"/>
      <c r="AB276" s="358"/>
      <c r="AC276" s="358"/>
      <c r="AE276" s="358"/>
      <c r="AF276" s="358"/>
      <c r="AG276" s="358"/>
      <c r="AH276" s="358"/>
      <c r="AI276" s="358"/>
      <c r="AJ276" s="358"/>
      <c r="AK276" s="358"/>
      <c r="AL276" s="358"/>
      <c r="AM276" s="358"/>
      <c r="AN276" s="358"/>
      <c r="AO276" s="358"/>
      <c r="AP276" s="358"/>
    </row>
    <row r="277" spans="1:42" s="17" customFormat="1" ht="15.75">
      <c r="A277" s="13"/>
      <c r="B277" s="14"/>
      <c r="C277" s="15"/>
      <c r="D277" s="16"/>
      <c r="E277" s="16"/>
      <c r="F277" s="15"/>
      <c r="G277" s="15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358"/>
      <c r="AA277" s="358"/>
      <c r="AB277" s="358"/>
      <c r="AC277" s="358"/>
      <c r="AE277" s="358"/>
      <c r="AF277" s="358"/>
      <c r="AG277" s="358"/>
      <c r="AH277" s="358"/>
      <c r="AI277" s="358"/>
      <c r="AJ277" s="358"/>
      <c r="AK277" s="358"/>
      <c r="AL277" s="358"/>
      <c r="AM277" s="358"/>
      <c r="AN277" s="358"/>
      <c r="AO277" s="358"/>
      <c r="AP277" s="358"/>
    </row>
    <row r="278" spans="1:42" s="17" customFormat="1" ht="15.75">
      <c r="A278" s="13"/>
      <c r="B278" s="14"/>
      <c r="C278" s="15"/>
      <c r="D278" s="16"/>
      <c r="E278" s="16"/>
      <c r="F278" s="15"/>
      <c r="G278" s="15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358"/>
      <c r="AA278" s="358"/>
      <c r="AB278" s="358"/>
      <c r="AC278" s="358"/>
      <c r="AE278" s="358"/>
      <c r="AF278" s="358"/>
      <c r="AG278" s="358"/>
      <c r="AH278" s="358"/>
      <c r="AI278" s="358"/>
      <c r="AJ278" s="358"/>
      <c r="AK278" s="358"/>
      <c r="AL278" s="358"/>
      <c r="AM278" s="358"/>
      <c r="AN278" s="358"/>
      <c r="AO278" s="358"/>
      <c r="AP278" s="358"/>
    </row>
    <row r="279" spans="1:42" s="17" customFormat="1" ht="15.75">
      <c r="A279" s="13"/>
      <c r="B279" s="14"/>
      <c r="C279" s="15"/>
      <c r="D279" s="16"/>
      <c r="E279" s="16"/>
      <c r="F279" s="15"/>
      <c r="G279" s="15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358"/>
      <c r="AA279" s="358"/>
      <c r="AB279" s="358"/>
      <c r="AC279" s="358"/>
      <c r="AE279" s="358"/>
      <c r="AF279" s="358"/>
      <c r="AG279" s="358"/>
      <c r="AH279" s="358"/>
      <c r="AI279" s="358"/>
      <c r="AJ279" s="358"/>
      <c r="AK279" s="358"/>
      <c r="AL279" s="358"/>
      <c r="AM279" s="358"/>
      <c r="AN279" s="358"/>
      <c r="AO279" s="358"/>
      <c r="AP279" s="358"/>
    </row>
    <row r="280" spans="1:42" s="17" customFormat="1" ht="15.75">
      <c r="A280" s="13"/>
      <c r="B280" s="14"/>
      <c r="C280" s="15"/>
      <c r="D280" s="16"/>
      <c r="E280" s="16"/>
      <c r="F280" s="15"/>
      <c r="G280" s="15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358"/>
      <c r="AA280" s="358"/>
      <c r="AB280" s="358"/>
      <c r="AC280" s="358"/>
      <c r="AE280" s="358"/>
      <c r="AF280" s="358"/>
      <c r="AG280" s="358"/>
      <c r="AH280" s="358"/>
      <c r="AI280" s="358"/>
      <c r="AJ280" s="358"/>
      <c r="AK280" s="358"/>
      <c r="AL280" s="358"/>
      <c r="AM280" s="358"/>
      <c r="AN280" s="358"/>
      <c r="AO280" s="358"/>
      <c r="AP280" s="358"/>
    </row>
    <row r="281" spans="1:42" s="17" customFormat="1" ht="15.75">
      <c r="A281" s="13"/>
      <c r="B281" s="14"/>
      <c r="C281" s="15"/>
      <c r="D281" s="16"/>
      <c r="E281" s="16"/>
      <c r="F281" s="15"/>
      <c r="G281" s="15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358"/>
      <c r="AA281" s="358"/>
      <c r="AB281" s="358"/>
      <c r="AC281" s="358"/>
      <c r="AE281" s="358"/>
      <c r="AF281" s="358"/>
      <c r="AG281" s="358"/>
      <c r="AH281" s="358"/>
      <c r="AI281" s="358"/>
      <c r="AJ281" s="358"/>
      <c r="AK281" s="358"/>
      <c r="AL281" s="358"/>
      <c r="AM281" s="358"/>
      <c r="AN281" s="358"/>
      <c r="AO281" s="358"/>
      <c r="AP281" s="358"/>
    </row>
    <row r="282" spans="1:42" s="17" customFormat="1" ht="15.75">
      <c r="A282" s="13"/>
      <c r="B282" s="14"/>
      <c r="C282" s="15"/>
      <c r="D282" s="16"/>
      <c r="E282" s="16"/>
      <c r="F282" s="15"/>
      <c r="G282" s="15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358"/>
      <c r="AA282" s="358"/>
      <c r="AB282" s="358"/>
      <c r="AC282" s="358"/>
      <c r="AE282" s="358"/>
      <c r="AF282" s="358"/>
      <c r="AG282" s="358"/>
      <c r="AH282" s="358"/>
      <c r="AI282" s="358"/>
      <c r="AJ282" s="358"/>
      <c r="AK282" s="358"/>
      <c r="AL282" s="358"/>
      <c r="AM282" s="358"/>
      <c r="AN282" s="358"/>
      <c r="AO282" s="358"/>
      <c r="AP282" s="358"/>
    </row>
    <row r="283" spans="1:42" s="17" customFormat="1" ht="15.75">
      <c r="A283" s="13"/>
      <c r="B283" s="14"/>
      <c r="C283" s="15"/>
      <c r="D283" s="16"/>
      <c r="E283" s="16"/>
      <c r="F283" s="15"/>
      <c r="G283" s="15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358"/>
      <c r="AA283" s="358"/>
      <c r="AB283" s="358"/>
      <c r="AC283" s="358"/>
      <c r="AE283" s="358"/>
      <c r="AF283" s="358"/>
      <c r="AG283" s="358"/>
      <c r="AH283" s="358"/>
      <c r="AI283" s="358"/>
      <c r="AJ283" s="358"/>
      <c r="AK283" s="358"/>
      <c r="AL283" s="358"/>
      <c r="AM283" s="358"/>
      <c r="AN283" s="358"/>
      <c r="AO283" s="358"/>
      <c r="AP283" s="358"/>
    </row>
    <row r="284" spans="1:42" s="17" customFormat="1" ht="15.75">
      <c r="A284" s="13"/>
      <c r="B284" s="14"/>
      <c r="C284" s="15"/>
      <c r="D284" s="16"/>
      <c r="E284" s="16"/>
      <c r="F284" s="15"/>
      <c r="G284" s="15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358"/>
      <c r="AA284" s="358"/>
      <c r="AB284" s="358"/>
      <c r="AC284" s="358"/>
      <c r="AE284" s="358"/>
      <c r="AF284" s="358"/>
      <c r="AG284" s="358"/>
      <c r="AH284" s="358"/>
      <c r="AI284" s="358"/>
      <c r="AJ284" s="358"/>
      <c r="AK284" s="358"/>
      <c r="AL284" s="358"/>
      <c r="AM284" s="358"/>
      <c r="AN284" s="358"/>
      <c r="AO284" s="358"/>
      <c r="AP284" s="358"/>
    </row>
    <row r="285" spans="1:42" s="24" customFormat="1" ht="15.75">
      <c r="A285" s="13"/>
      <c r="B285" s="14"/>
      <c r="C285" s="15"/>
      <c r="D285" s="16"/>
      <c r="E285" s="16"/>
      <c r="F285" s="15"/>
      <c r="G285" s="15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541"/>
      <c r="AA285" s="541"/>
      <c r="AB285" s="541"/>
      <c r="AC285" s="541"/>
      <c r="AE285" s="541"/>
      <c r="AF285" s="541"/>
      <c r="AG285" s="541"/>
      <c r="AH285" s="541"/>
      <c r="AI285" s="541"/>
      <c r="AJ285" s="541"/>
      <c r="AK285" s="541"/>
      <c r="AL285" s="541"/>
      <c r="AM285" s="541"/>
      <c r="AN285" s="541"/>
      <c r="AO285" s="541"/>
      <c r="AP285" s="541"/>
    </row>
    <row r="286" spans="1:42" s="24" customFormat="1" ht="15.75">
      <c r="A286" s="13"/>
      <c r="B286" s="14"/>
      <c r="C286" s="15"/>
      <c r="D286" s="16"/>
      <c r="E286" s="16"/>
      <c r="F286" s="15"/>
      <c r="G286" s="15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541"/>
      <c r="AA286" s="541"/>
      <c r="AB286" s="541"/>
      <c r="AC286" s="541"/>
      <c r="AE286" s="541"/>
      <c r="AF286" s="541"/>
      <c r="AG286" s="541"/>
      <c r="AH286" s="541"/>
      <c r="AI286" s="541"/>
      <c r="AJ286" s="541"/>
      <c r="AK286" s="541"/>
      <c r="AL286" s="541"/>
      <c r="AM286" s="541"/>
      <c r="AN286" s="541"/>
      <c r="AO286" s="541"/>
      <c r="AP286" s="541"/>
    </row>
    <row r="287" spans="1:42" s="24" customFormat="1" ht="15.75">
      <c r="A287" s="13"/>
      <c r="B287" s="14"/>
      <c r="C287" s="15"/>
      <c r="D287" s="16"/>
      <c r="E287" s="16"/>
      <c r="F287" s="15"/>
      <c r="G287" s="15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541"/>
      <c r="AA287" s="541"/>
      <c r="AB287" s="541"/>
      <c r="AC287" s="541"/>
      <c r="AE287" s="541"/>
      <c r="AF287" s="541"/>
      <c r="AG287" s="541"/>
      <c r="AH287" s="541"/>
      <c r="AI287" s="541"/>
      <c r="AJ287" s="541"/>
      <c r="AK287" s="541"/>
      <c r="AL287" s="541"/>
      <c r="AM287" s="541"/>
      <c r="AN287" s="541"/>
      <c r="AO287" s="541"/>
      <c r="AP287" s="541"/>
    </row>
    <row r="288" spans="1:42" s="17" customFormat="1" ht="15.75">
      <c r="A288" s="13"/>
      <c r="B288" s="14"/>
      <c r="C288" s="15"/>
      <c r="D288" s="16"/>
      <c r="E288" s="16"/>
      <c r="F288" s="15"/>
      <c r="G288" s="15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358"/>
      <c r="AA288" s="358"/>
      <c r="AB288" s="358"/>
      <c r="AC288" s="358"/>
      <c r="AE288" s="358"/>
      <c r="AF288" s="358"/>
      <c r="AG288" s="358"/>
      <c r="AH288" s="358"/>
      <c r="AI288" s="358"/>
      <c r="AJ288" s="358"/>
      <c r="AK288" s="358"/>
      <c r="AL288" s="358"/>
      <c r="AM288" s="358"/>
      <c r="AN288" s="358"/>
      <c r="AO288" s="358"/>
      <c r="AP288" s="358"/>
    </row>
    <row r="289" spans="1:42" s="17" customFormat="1" ht="15.75">
      <c r="A289" s="13"/>
      <c r="B289" s="14"/>
      <c r="C289" s="15"/>
      <c r="D289" s="16"/>
      <c r="E289" s="16"/>
      <c r="F289" s="15"/>
      <c r="G289" s="15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358"/>
      <c r="AA289" s="358"/>
      <c r="AB289" s="358"/>
      <c r="AC289" s="358"/>
      <c r="AE289" s="358"/>
      <c r="AF289" s="358"/>
      <c r="AG289" s="358"/>
      <c r="AH289" s="358"/>
      <c r="AI289" s="358"/>
      <c r="AJ289" s="358"/>
      <c r="AK289" s="358"/>
      <c r="AL289" s="358"/>
      <c r="AM289" s="358"/>
      <c r="AN289" s="358"/>
      <c r="AO289" s="358"/>
      <c r="AP289" s="358"/>
    </row>
    <row r="290" spans="1:42" s="17" customFormat="1" ht="15.75">
      <c r="A290" s="13"/>
      <c r="B290" s="14"/>
      <c r="C290" s="15"/>
      <c r="D290" s="16"/>
      <c r="E290" s="16"/>
      <c r="F290" s="15"/>
      <c r="G290" s="15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358"/>
      <c r="AA290" s="358"/>
      <c r="AB290" s="358"/>
      <c r="AC290" s="358"/>
      <c r="AE290" s="358"/>
      <c r="AF290" s="358"/>
      <c r="AG290" s="358"/>
      <c r="AH290" s="358"/>
      <c r="AI290" s="358"/>
      <c r="AJ290" s="358"/>
      <c r="AK290" s="358"/>
      <c r="AL290" s="358"/>
      <c r="AM290" s="358"/>
      <c r="AN290" s="358"/>
      <c r="AO290" s="358"/>
      <c r="AP290" s="358"/>
    </row>
    <row r="291" spans="1:42" s="17" customFormat="1" ht="15.75">
      <c r="A291" s="13"/>
      <c r="B291" s="14"/>
      <c r="C291" s="15"/>
      <c r="D291" s="16"/>
      <c r="E291" s="16"/>
      <c r="F291" s="15"/>
      <c r="G291" s="15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358"/>
      <c r="AA291" s="358"/>
      <c r="AB291" s="358"/>
      <c r="AC291" s="358"/>
      <c r="AE291" s="358"/>
      <c r="AF291" s="358"/>
      <c r="AG291" s="358"/>
      <c r="AH291" s="358"/>
      <c r="AI291" s="358"/>
      <c r="AJ291" s="358"/>
      <c r="AK291" s="358"/>
      <c r="AL291" s="358"/>
      <c r="AM291" s="358"/>
      <c r="AN291" s="358"/>
      <c r="AO291" s="358"/>
      <c r="AP291" s="358"/>
    </row>
    <row r="292" spans="1:42" s="17" customFormat="1" ht="15.75">
      <c r="A292" s="13"/>
      <c r="B292" s="14"/>
      <c r="C292" s="15"/>
      <c r="D292" s="16"/>
      <c r="E292" s="16"/>
      <c r="F292" s="15"/>
      <c r="G292" s="15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358"/>
      <c r="AA292" s="358"/>
      <c r="AB292" s="358"/>
      <c r="AC292" s="358"/>
      <c r="AE292" s="358"/>
      <c r="AF292" s="358"/>
      <c r="AG292" s="358"/>
      <c r="AH292" s="358"/>
      <c r="AI292" s="358"/>
      <c r="AJ292" s="358"/>
      <c r="AK292" s="358"/>
      <c r="AL292" s="358"/>
      <c r="AM292" s="358"/>
      <c r="AN292" s="358"/>
      <c r="AO292" s="358"/>
      <c r="AP292" s="358"/>
    </row>
    <row r="293" spans="1:42" s="17" customFormat="1" ht="15.75">
      <c r="A293" s="13"/>
      <c r="B293" s="14"/>
      <c r="C293" s="15"/>
      <c r="D293" s="16"/>
      <c r="E293" s="16"/>
      <c r="F293" s="15"/>
      <c r="G293" s="15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358"/>
      <c r="AA293" s="358"/>
      <c r="AB293" s="358"/>
      <c r="AC293" s="358"/>
      <c r="AE293" s="358"/>
      <c r="AF293" s="358"/>
      <c r="AG293" s="358"/>
      <c r="AH293" s="358"/>
      <c r="AI293" s="358"/>
      <c r="AJ293" s="358"/>
      <c r="AK293" s="358"/>
      <c r="AL293" s="358"/>
      <c r="AM293" s="358"/>
      <c r="AN293" s="358"/>
      <c r="AO293" s="358"/>
      <c r="AP293" s="358"/>
    </row>
    <row r="294" spans="1:42" s="17" customFormat="1" ht="15.75">
      <c r="A294" s="13"/>
      <c r="B294" s="14"/>
      <c r="C294" s="15"/>
      <c r="D294" s="16"/>
      <c r="E294" s="16"/>
      <c r="F294" s="15"/>
      <c r="G294" s="15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358"/>
      <c r="AA294" s="358"/>
      <c r="AB294" s="358"/>
      <c r="AC294" s="358"/>
      <c r="AE294" s="358"/>
      <c r="AF294" s="358"/>
      <c r="AG294" s="358"/>
      <c r="AH294" s="358"/>
      <c r="AI294" s="358"/>
      <c r="AJ294" s="358"/>
      <c r="AK294" s="358"/>
      <c r="AL294" s="358"/>
      <c r="AM294" s="358"/>
      <c r="AN294" s="358"/>
      <c r="AO294" s="358"/>
      <c r="AP294" s="358"/>
    </row>
    <row r="295" spans="1:42" s="17" customFormat="1" ht="15.75">
      <c r="A295" s="13"/>
      <c r="B295" s="14"/>
      <c r="C295" s="15"/>
      <c r="D295" s="16"/>
      <c r="E295" s="16"/>
      <c r="F295" s="15"/>
      <c r="G295" s="15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358"/>
      <c r="AA295" s="358"/>
      <c r="AB295" s="358"/>
      <c r="AC295" s="358"/>
      <c r="AE295" s="358"/>
      <c r="AF295" s="358"/>
      <c r="AG295" s="358"/>
      <c r="AH295" s="358"/>
      <c r="AI295" s="358"/>
      <c r="AJ295" s="358"/>
      <c r="AK295" s="358"/>
      <c r="AL295" s="358"/>
      <c r="AM295" s="358"/>
      <c r="AN295" s="358"/>
      <c r="AO295" s="358"/>
      <c r="AP295" s="358"/>
    </row>
    <row r="296" spans="1:42" s="17" customFormat="1" ht="15.75">
      <c r="A296" s="13"/>
      <c r="B296" s="14"/>
      <c r="C296" s="15"/>
      <c r="D296" s="16"/>
      <c r="E296" s="16"/>
      <c r="F296" s="15"/>
      <c r="G296" s="15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358"/>
      <c r="AA296" s="358"/>
      <c r="AB296" s="358"/>
      <c r="AC296" s="358"/>
      <c r="AE296" s="358"/>
      <c r="AF296" s="358"/>
      <c r="AG296" s="358"/>
      <c r="AH296" s="358"/>
      <c r="AI296" s="358"/>
      <c r="AJ296" s="358"/>
      <c r="AK296" s="358"/>
      <c r="AL296" s="358"/>
      <c r="AM296" s="358"/>
      <c r="AN296" s="358"/>
      <c r="AO296" s="358"/>
      <c r="AP296" s="358"/>
    </row>
    <row r="297" spans="1:42" s="17" customFormat="1" ht="15.75">
      <c r="A297" s="13"/>
      <c r="B297" s="14"/>
      <c r="C297" s="15"/>
      <c r="D297" s="16"/>
      <c r="E297" s="16"/>
      <c r="F297" s="15"/>
      <c r="G297" s="15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358"/>
      <c r="AA297" s="358"/>
      <c r="AB297" s="358"/>
      <c r="AC297" s="358"/>
      <c r="AE297" s="358"/>
      <c r="AF297" s="358"/>
      <c r="AG297" s="358"/>
      <c r="AH297" s="358"/>
      <c r="AI297" s="358"/>
      <c r="AJ297" s="358"/>
      <c r="AK297" s="358"/>
      <c r="AL297" s="358"/>
      <c r="AM297" s="358"/>
      <c r="AN297" s="358"/>
      <c r="AO297" s="358"/>
      <c r="AP297" s="358"/>
    </row>
    <row r="298" spans="1:42" s="17" customFormat="1" ht="15.75">
      <c r="A298" s="13"/>
      <c r="B298" s="14"/>
      <c r="C298" s="15"/>
      <c r="D298" s="16"/>
      <c r="E298" s="16"/>
      <c r="F298" s="15"/>
      <c r="G298" s="15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358"/>
      <c r="AA298" s="358"/>
      <c r="AB298" s="358"/>
      <c r="AC298" s="358"/>
      <c r="AE298" s="358"/>
      <c r="AF298" s="358"/>
      <c r="AG298" s="358"/>
      <c r="AH298" s="358"/>
      <c r="AI298" s="358"/>
      <c r="AJ298" s="358"/>
      <c r="AK298" s="358"/>
      <c r="AL298" s="358"/>
      <c r="AM298" s="358"/>
      <c r="AN298" s="358"/>
      <c r="AO298" s="358"/>
      <c r="AP298" s="358"/>
    </row>
    <row r="299" spans="1:42" s="17" customFormat="1" ht="15.75">
      <c r="A299" s="13"/>
      <c r="B299" s="14"/>
      <c r="C299" s="15"/>
      <c r="D299" s="16"/>
      <c r="E299" s="16"/>
      <c r="F299" s="15"/>
      <c r="G299" s="15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358"/>
      <c r="AA299" s="358"/>
      <c r="AB299" s="358"/>
      <c r="AC299" s="358"/>
      <c r="AE299" s="358"/>
      <c r="AF299" s="358"/>
      <c r="AG299" s="358"/>
      <c r="AH299" s="358"/>
      <c r="AI299" s="358"/>
      <c r="AJ299" s="358"/>
      <c r="AK299" s="358"/>
      <c r="AL299" s="358"/>
      <c r="AM299" s="358"/>
      <c r="AN299" s="358"/>
      <c r="AO299" s="358"/>
      <c r="AP299" s="358"/>
    </row>
    <row r="300" spans="1:42" s="17" customFormat="1" ht="15.75">
      <c r="A300" s="13"/>
      <c r="B300" s="14"/>
      <c r="C300" s="15"/>
      <c r="D300" s="16"/>
      <c r="E300" s="16"/>
      <c r="F300" s="15"/>
      <c r="G300" s="15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358"/>
      <c r="AA300" s="358"/>
      <c r="AB300" s="358"/>
      <c r="AC300" s="358"/>
      <c r="AE300" s="358"/>
      <c r="AF300" s="358"/>
      <c r="AG300" s="358"/>
      <c r="AH300" s="358"/>
      <c r="AI300" s="358"/>
      <c r="AJ300" s="358"/>
      <c r="AK300" s="358"/>
      <c r="AL300" s="358"/>
      <c r="AM300" s="358"/>
      <c r="AN300" s="358"/>
      <c r="AO300" s="358"/>
      <c r="AP300" s="358"/>
    </row>
    <row r="301" spans="1:42" s="25" customFormat="1" ht="15.75">
      <c r="A301" s="13"/>
      <c r="B301" s="14"/>
      <c r="C301" s="15"/>
      <c r="D301" s="16"/>
      <c r="E301" s="16"/>
      <c r="F301" s="15"/>
      <c r="G301" s="15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542"/>
      <c r="AA301" s="542"/>
      <c r="AB301" s="542"/>
      <c r="AC301" s="542"/>
      <c r="AE301" s="542"/>
      <c r="AF301" s="542"/>
      <c r="AG301" s="542"/>
      <c r="AH301" s="542"/>
      <c r="AI301" s="542"/>
      <c r="AJ301" s="542"/>
      <c r="AK301" s="542"/>
      <c r="AL301" s="542"/>
      <c r="AM301" s="542"/>
      <c r="AN301" s="542"/>
      <c r="AO301" s="542"/>
      <c r="AP301" s="542"/>
    </row>
    <row r="302" spans="1:42" s="25" customFormat="1" ht="15.75">
      <c r="A302" s="13"/>
      <c r="B302" s="14"/>
      <c r="C302" s="15"/>
      <c r="D302" s="16"/>
      <c r="E302" s="16"/>
      <c r="F302" s="15"/>
      <c r="G302" s="15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542"/>
      <c r="AA302" s="542"/>
      <c r="AB302" s="542"/>
      <c r="AC302" s="542"/>
      <c r="AE302" s="542"/>
      <c r="AF302" s="542"/>
      <c r="AG302" s="542"/>
      <c r="AH302" s="542"/>
      <c r="AI302" s="542"/>
      <c r="AJ302" s="542"/>
      <c r="AK302" s="542"/>
      <c r="AL302" s="542"/>
      <c r="AM302" s="542"/>
      <c r="AN302" s="542"/>
      <c r="AO302" s="542"/>
      <c r="AP302" s="542"/>
    </row>
    <row r="303" spans="1:42" s="25" customFormat="1" ht="15.75">
      <c r="A303" s="13"/>
      <c r="B303" s="14"/>
      <c r="C303" s="15"/>
      <c r="D303" s="16"/>
      <c r="E303" s="16"/>
      <c r="F303" s="15"/>
      <c r="G303" s="15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542"/>
      <c r="AA303" s="542"/>
      <c r="AB303" s="542"/>
      <c r="AC303" s="542"/>
      <c r="AE303" s="542"/>
      <c r="AF303" s="542"/>
      <c r="AG303" s="542"/>
      <c r="AH303" s="542"/>
      <c r="AI303" s="542"/>
      <c r="AJ303" s="542"/>
      <c r="AK303" s="542"/>
      <c r="AL303" s="542"/>
      <c r="AM303" s="542"/>
      <c r="AN303" s="542"/>
      <c r="AO303" s="542"/>
      <c r="AP303" s="542"/>
    </row>
    <row r="304" spans="1:42" s="25" customFormat="1" ht="15.75">
      <c r="A304" s="13"/>
      <c r="B304" s="14"/>
      <c r="C304" s="15"/>
      <c r="D304" s="16"/>
      <c r="E304" s="16"/>
      <c r="F304" s="15"/>
      <c r="G304" s="15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542"/>
      <c r="AA304" s="542"/>
      <c r="AB304" s="542"/>
      <c r="AC304" s="542"/>
      <c r="AE304" s="542"/>
      <c r="AF304" s="542"/>
      <c r="AG304" s="542"/>
      <c r="AH304" s="542"/>
      <c r="AI304" s="542"/>
      <c r="AJ304" s="542"/>
      <c r="AK304" s="542"/>
      <c r="AL304" s="542"/>
      <c r="AM304" s="542"/>
      <c r="AN304" s="542"/>
      <c r="AO304" s="542"/>
      <c r="AP304" s="542"/>
    </row>
    <row r="305" spans="1:42" s="25" customFormat="1" ht="15.75">
      <c r="A305" s="13"/>
      <c r="B305" s="14"/>
      <c r="C305" s="15"/>
      <c r="D305" s="16"/>
      <c r="E305" s="16"/>
      <c r="F305" s="15"/>
      <c r="G305" s="15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42"/>
      <c r="AA305" s="542"/>
      <c r="AB305" s="542"/>
      <c r="AC305" s="542"/>
      <c r="AE305" s="542"/>
      <c r="AF305" s="542"/>
      <c r="AG305" s="542"/>
      <c r="AH305" s="542"/>
      <c r="AI305" s="542"/>
      <c r="AJ305" s="542"/>
      <c r="AK305" s="542"/>
      <c r="AL305" s="542"/>
      <c r="AM305" s="542"/>
      <c r="AN305" s="542"/>
      <c r="AO305" s="542"/>
      <c r="AP305" s="542"/>
    </row>
    <row r="306" spans="1:42" s="25" customFormat="1" ht="15.75">
      <c r="A306" s="13"/>
      <c r="B306" s="14"/>
      <c r="C306" s="15"/>
      <c r="D306" s="16"/>
      <c r="E306" s="16"/>
      <c r="F306" s="15"/>
      <c r="G306" s="15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542"/>
      <c r="AA306" s="542"/>
      <c r="AB306" s="542"/>
      <c r="AC306" s="542"/>
      <c r="AE306" s="542"/>
      <c r="AF306" s="542"/>
      <c r="AG306" s="542"/>
      <c r="AH306" s="542"/>
      <c r="AI306" s="542"/>
      <c r="AJ306" s="542"/>
      <c r="AK306" s="542"/>
      <c r="AL306" s="542"/>
      <c r="AM306" s="542"/>
      <c r="AN306" s="542"/>
      <c r="AO306" s="542"/>
      <c r="AP306" s="542"/>
    </row>
    <row r="307" spans="1:42" s="25" customFormat="1" ht="15.75">
      <c r="A307" s="13"/>
      <c r="B307" s="14"/>
      <c r="C307" s="15"/>
      <c r="D307" s="16"/>
      <c r="E307" s="16"/>
      <c r="F307" s="15"/>
      <c r="G307" s="15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542"/>
      <c r="AA307" s="542"/>
      <c r="AB307" s="542"/>
      <c r="AC307" s="542"/>
      <c r="AE307" s="542"/>
      <c r="AF307" s="542"/>
      <c r="AG307" s="542"/>
      <c r="AH307" s="542"/>
      <c r="AI307" s="542"/>
      <c r="AJ307" s="542"/>
      <c r="AK307" s="542"/>
      <c r="AL307" s="542"/>
      <c r="AM307" s="542"/>
      <c r="AN307" s="542"/>
      <c r="AO307" s="542"/>
      <c r="AP307" s="542"/>
    </row>
    <row r="308" spans="1:42" s="25" customFormat="1" ht="15.75">
      <c r="A308" s="13"/>
      <c r="B308" s="14"/>
      <c r="C308" s="15"/>
      <c r="D308" s="16"/>
      <c r="E308" s="16"/>
      <c r="F308" s="15"/>
      <c r="G308" s="15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542"/>
      <c r="AA308" s="542"/>
      <c r="AB308" s="542"/>
      <c r="AC308" s="542"/>
      <c r="AE308" s="542"/>
      <c r="AF308" s="542"/>
      <c r="AG308" s="542"/>
      <c r="AH308" s="542"/>
      <c r="AI308" s="542"/>
      <c r="AJ308" s="542"/>
      <c r="AK308" s="542"/>
      <c r="AL308" s="542"/>
      <c r="AM308" s="542"/>
      <c r="AN308" s="542"/>
      <c r="AO308" s="542"/>
      <c r="AP308" s="542"/>
    </row>
    <row r="309" spans="1:42" s="26" customFormat="1" ht="15.75">
      <c r="A309" s="13"/>
      <c r="B309" s="14"/>
      <c r="C309" s="15"/>
      <c r="D309" s="16"/>
      <c r="E309" s="16"/>
      <c r="F309" s="15"/>
      <c r="G309" s="15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543"/>
      <c r="AA309" s="543"/>
      <c r="AB309" s="543"/>
      <c r="AC309" s="543"/>
      <c r="AE309" s="543"/>
      <c r="AF309" s="543"/>
      <c r="AG309" s="543"/>
      <c r="AH309" s="543"/>
      <c r="AI309" s="543"/>
      <c r="AJ309" s="543"/>
      <c r="AK309" s="543"/>
      <c r="AL309" s="543"/>
      <c r="AM309" s="543"/>
      <c r="AN309" s="543"/>
      <c r="AO309" s="543"/>
      <c r="AP309" s="543"/>
    </row>
    <row r="310" spans="1:42" s="25" customFormat="1" ht="15.75">
      <c r="A310" s="13"/>
      <c r="B310" s="14"/>
      <c r="C310" s="15"/>
      <c r="D310" s="16"/>
      <c r="E310" s="16"/>
      <c r="F310" s="15"/>
      <c r="G310" s="15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542"/>
      <c r="AA310" s="542"/>
      <c r="AB310" s="542"/>
      <c r="AC310" s="542"/>
      <c r="AE310" s="542"/>
      <c r="AF310" s="542"/>
      <c r="AG310" s="542"/>
      <c r="AH310" s="542"/>
      <c r="AI310" s="542"/>
      <c r="AJ310" s="542"/>
      <c r="AK310" s="542"/>
      <c r="AL310" s="542"/>
      <c r="AM310" s="542"/>
      <c r="AN310" s="542"/>
      <c r="AO310" s="542"/>
      <c r="AP310" s="542"/>
    </row>
    <row r="311" spans="1:42" s="25" customFormat="1" ht="15.75">
      <c r="A311" s="13"/>
      <c r="B311" s="14"/>
      <c r="C311" s="15"/>
      <c r="D311" s="16"/>
      <c r="E311" s="16"/>
      <c r="F311" s="15"/>
      <c r="G311" s="15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542"/>
      <c r="AA311" s="542"/>
      <c r="AB311" s="542"/>
      <c r="AC311" s="542"/>
      <c r="AE311" s="542"/>
      <c r="AF311" s="542"/>
      <c r="AG311" s="542"/>
      <c r="AH311" s="542"/>
      <c r="AI311" s="542"/>
      <c r="AJ311" s="542"/>
      <c r="AK311" s="542"/>
      <c r="AL311" s="542"/>
      <c r="AM311" s="542"/>
      <c r="AN311" s="542"/>
      <c r="AO311" s="542"/>
      <c r="AP311" s="542"/>
    </row>
    <row r="312" spans="1:42" s="25" customFormat="1" ht="15.75">
      <c r="A312" s="13"/>
      <c r="B312" s="14"/>
      <c r="C312" s="15"/>
      <c r="D312" s="16"/>
      <c r="E312" s="16"/>
      <c r="F312" s="15"/>
      <c r="G312" s="15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542"/>
      <c r="AA312" s="542"/>
      <c r="AB312" s="542"/>
      <c r="AC312" s="542"/>
      <c r="AE312" s="542"/>
      <c r="AF312" s="542"/>
      <c r="AG312" s="542"/>
      <c r="AH312" s="542"/>
      <c r="AI312" s="542"/>
      <c r="AJ312" s="542"/>
      <c r="AK312" s="542"/>
      <c r="AL312" s="542"/>
      <c r="AM312" s="542"/>
      <c r="AN312" s="542"/>
      <c r="AO312" s="542"/>
      <c r="AP312" s="542"/>
    </row>
    <row r="313" spans="1:42" s="25" customFormat="1" ht="15.75">
      <c r="A313" s="13"/>
      <c r="B313" s="14"/>
      <c r="C313" s="15"/>
      <c r="D313" s="16"/>
      <c r="E313" s="16"/>
      <c r="F313" s="15"/>
      <c r="G313" s="15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542"/>
      <c r="AA313" s="542"/>
      <c r="AB313" s="542"/>
      <c r="AC313" s="542"/>
      <c r="AE313" s="542"/>
      <c r="AF313" s="542"/>
      <c r="AG313" s="542"/>
      <c r="AH313" s="542"/>
      <c r="AI313" s="542"/>
      <c r="AJ313" s="542"/>
      <c r="AK313" s="542"/>
      <c r="AL313" s="542"/>
      <c r="AM313" s="542"/>
      <c r="AN313" s="542"/>
      <c r="AO313" s="542"/>
      <c r="AP313" s="542"/>
    </row>
    <row r="314" spans="1:42" s="25" customFormat="1" ht="15.75">
      <c r="A314" s="13"/>
      <c r="B314" s="14"/>
      <c r="C314" s="15"/>
      <c r="D314" s="16"/>
      <c r="E314" s="16"/>
      <c r="F314" s="15"/>
      <c r="G314" s="15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542"/>
      <c r="AA314" s="542"/>
      <c r="AB314" s="542"/>
      <c r="AC314" s="542"/>
      <c r="AE314" s="542"/>
      <c r="AF314" s="542"/>
      <c r="AG314" s="542"/>
      <c r="AH314" s="542"/>
      <c r="AI314" s="542"/>
      <c r="AJ314" s="542"/>
      <c r="AK314" s="542"/>
      <c r="AL314" s="542"/>
      <c r="AM314" s="542"/>
      <c r="AN314" s="542"/>
      <c r="AO314" s="542"/>
      <c r="AP314" s="542"/>
    </row>
    <row r="315" spans="1:42" s="25" customFormat="1" ht="15.75">
      <c r="A315" s="13"/>
      <c r="B315" s="14"/>
      <c r="C315" s="15"/>
      <c r="D315" s="16"/>
      <c r="E315" s="16"/>
      <c r="F315" s="15"/>
      <c r="G315" s="15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542"/>
      <c r="AA315" s="542"/>
      <c r="AB315" s="542"/>
      <c r="AC315" s="542"/>
      <c r="AE315" s="542"/>
      <c r="AF315" s="542"/>
      <c r="AG315" s="542"/>
      <c r="AH315" s="542"/>
      <c r="AI315" s="542"/>
      <c r="AJ315" s="542"/>
      <c r="AK315" s="542"/>
      <c r="AL315" s="542"/>
      <c r="AM315" s="542"/>
      <c r="AN315" s="542"/>
      <c r="AO315" s="542"/>
      <c r="AP315" s="542"/>
    </row>
    <row r="316" spans="1:42" s="25" customFormat="1" ht="15.75">
      <c r="A316" s="13"/>
      <c r="B316" s="14"/>
      <c r="C316" s="15"/>
      <c r="D316" s="16"/>
      <c r="E316" s="16"/>
      <c r="F316" s="15"/>
      <c r="G316" s="15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542"/>
      <c r="AA316" s="542"/>
      <c r="AB316" s="542"/>
      <c r="AC316" s="542"/>
      <c r="AE316" s="542"/>
      <c r="AF316" s="542"/>
      <c r="AG316" s="542"/>
      <c r="AH316" s="542"/>
      <c r="AI316" s="542"/>
      <c r="AJ316" s="542"/>
      <c r="AK316" s="542"/>
      <c r="AL316" s="542"/>
      <c r="AM316" s="542"/>
      <c r="AN316" s="542"/>
      <c r="AO316" s="542"/>
      <c r="AP316" s="542"/>
    </row>
    <row r="317" spans="1:42" s="25" customFormat="1" ht="15.75">
      <c r="A317" s="13"/>
      <c r="B317" s="14"/>
      <c r="C317" s="15"/>
      <c r="D317" s="16"/>
      <c r="E317" s="16"/>
      <c r="F317" s="15"/>
      <c r="G317" s="15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542"/>
      <c r="AA317" s="542"/>
      <c r="AB317" s="542"/>
      <c r="AC317" s="542"/>
      <c r="AE317" s="542"/>
      <c r="AF317" s="542"/>
      <c r="AG317" s="542"/>
      <c r="AH317" s="542"/>
      <c r="AI317" s="542"/>
      <c r="AJ317" s="542"/>
      <c r="AK317" s="542"/>
      <c r="AL317" s="542"/>
      <c r="AM317" s="542"/>
      <c r="AN317" s="542"/>
      <c r="AO317" s="542"/>
      <c r="AP317" s="542"/>
    </row>
    <row r="318" spans="1:42" s="17" customFormat="1" ht="15.75">
      <c r="A318" s="13"/>
      <c r="B318" s="14"/>
      <c r="C318" s="15"/>
      <c r="D318" s="16"/>
      <c r="E318" s="16"/>
      <c r="F318" s="15"/>
      <c r="G318" s="15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358"/>
      <c r="AA318" s="358"/>
      <c r="AB318" s="358"/>
      <c r="AC318" s="358"/>
      <c r="AE318" s="358"/>
      <c r="AF318" s="358"/>
      <c r="AG318" s="358"/>
      <c r="AH318" s="358"/>
      <c r="AI318" s="358"/>
      <c r="AJ318" s="358"/>
      <c r="AK318" s="358"/>
      <c r="AL318" s="358"/>
      <c r="AM318" s="358"/>
      <c r="AN318" s="358"/>
      <c r="AO318" s="358"/>
      <c r="AP318" s="358"/>
    </row>
    <row r="319" spans="1:42" s="17" customFormat="1" ht="15.75">
      <c r="A319" s="13"/>
      <c r="B319" s="14"/>
      <c r="C319" s="15"/>
      <c r="D319" s="16"/>
      <c r="E319" s="16"/>
      <c r="F319" s="15"/>
      <c r="G319" s="15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358"/>
      <c r="AA319" s="358"/>
      <c r="AB319" s="358"/>
      <c r="AC319" s="358"/>
      <c r="AE319" s="358"/>
      <c r="AF319" s="358"/>
      <c r="AG319" s="358"/>
      <c r="AH319" s="358"/>
      <c r="AI319" s="358"/>
      <c r="AJ319" s="358"/>
      <c r="AK319" s="358"/>
      <c r="AL319" s="358"/>
      <c r="AM319" s="358"/>
      <c r="AN319" s="358"/>
      <c r="AO319" s="358"/>
      <c r="AP319" s="358"/>
    </row>
    <row r="320" spans="1:42" s="17" customFormat="1" ht="15.75">
      <c r="A320" s="13"/>
      <c r="B320" s="14"/>
      <c r="C320" s="15"/>
      <c r="D320" s="16"/>
      <c r="E320" s="16"/>
      <c r="F320" s="15"/>
      <c r="G320" s="15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358"/>
      <c r="AA320" s="358"/>
      <c r="AB320" s="358"/>
      <c r="AC320" s="358"/>
      <c r="AE320" s="358"/>
      <c r="AF320" s="358"/>
      <c r="AG320" s="358"/>
      <c r="AH320" s="358"/>
      <c r="AI320" s="358"/>
      <c r="AJ320" s="358"/>
      <c r="AK320" s="358"/>
      <c r="AL320" s="358"/>
      <c r="AM320" s="358"/>
      <c r="AN320" s="358"/>
      <c r="AO320" s="358"/>
      <c r="AP320" s="358"/>
    </row>
    <row r="321" spans="1:42" s="17" customFormat="1" ht="15.75">
      <c r="A321" s="13"/>
      <c r="B321" s="14"/>
      <c r="C321" s="15"/>
      <c r="D321" s="16"/>
      <c r="E321" s="16"/>
      <c r="F321" s="15"/>
      <c r="G321" s="15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358"/>
      <c r="AA321" s="358"/>
      <c r="AB321" s="358"/>
      <c r="AC321" s="358"/>
      <c r="AE321" s="358"/>
      <c r="AF321" s="358"/>
      <c r="AG321" s="358"/>
      <c r="AH321" s="358"/>
      <c r="AI321" s="358"/>
      <c r="AJ321" s="358"/>
      <c r="AK321" s="358"/>
      <c r="AL321" s="358"/>
      <c r="AM321" s="358"/>
      <c r="AN321" s="358"/>
      <c r="AO321" s="358"/>
      <c r="AP321" s="358"/>
    </row>
    <row r="322" spans="1:42" s="17" customFormat="1" ht="15.75">
      <c r="A322" s="13"/>
      <c r="B322" s="14"/>
      <c r="C322" s="15"/>
      <c r="D322" s="16"/>
      <c r="E322" s="16"/>
      <c r="F322" s="15"/>
      <c r="G322" s="15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358"/>
      <c r="AA322" s="358"/>
      <c r="AB322" s="358"/>
      <c r="AC322" s="358"/>
      <c r="AE322" s="358"/>
      <c r="AF322" s="358"/>
      <c r="AG322" s="358"/>
      <c r="AH322" s="358"/>
      <c r="AI322" s="358"/>
      <c r="AJ322" s="358"/>
      <c r="AK322" s="358"/>
      <c r="AL322" s="358"/>
      <c r="AM322" s="358"/>
      <c r="AN322" s="358"/>
      <c r="AO322" s="358"/>
      <c r="AP322" s="358"/>
    </row>
    <row r="323" spans="1:42" s="17" customFormat="1" ht="15.75">
      <c r="A323" s="13"/>
      <c r="B323" s="14"/>
      <c r="C323" s="15"/>
      <c r="D323" s="16"/>
      <c r="E323" s="16"/>
      <c r="F323" s="15"/>
      <c r="G323" s="15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358"/>
      <c r="AA323" s="358"/>
      <c r="AB323" s="358"/>
      <c r="AC323" s="358"/>
      <c r="AE323" s="358"/>
      <c r="AF323" s="358"/>
      <c r="AG323" s="358"/>
      <c r="AH323" s="358"/>
      <c r="AI323" s="358"/>
      <c r="AJ323" s="358"/>
      <c r="AK323" s="358"/>
      <c r="AL323" s="358"/>
      <c r="AM323" s="358"/>
      <c r="AN323" s="358"/>
      <c r="AO323" s="358"/>
      <c r="AP323" s="358"/>
    </row>
    <row r="324" spans="1:42" s="17" customFormat="1" ht="15.75">
      <c r="A324" s="13"/>
      <c r="B324" s="14"/>
      <c r="C324" s="15"/>
      <c r="D324" s="16"/>
      <c r="E324" s="16"/>
      <c r="F324" s="15"/>
      <c r="G324" s="15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358"/>
      <c r="AA324" s="358"/>
      <c r="AB324" s="358"/>
      <c r="AC324" s="358"/>
      <c r="AE324" s="358"/>
      <c r="AF324" s="358"/>
      <c r="AG324" s="358"/>
      <c r="AH324" s="358"/>
      <c r="AI324" s="358"/>
      <c r="AJ324" s="358"/>
      <c r="AK324" s="358"/>
      <c r="AL324" s="358"/>
      <c r="AM324" s="358"/>
      <c r="AN324" s="358"/>
      <c r="AO324" s="358"/>
      <c r="AP324" s="358"/>
    </row>
    <row r="325" spans="1:42" s="17" customFormat="1" ht="15.75">
      <c r="A325" s="13"/>
      <c r="B325" s="14"/>
      <c r="C325" s="15"/>
      <c r="D325" s="16"/>
      <c r="E325" s="16"/>
      <c r="F325" s="15"/>
      <c r="G325" s="15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358"/>
      <c r="AA325" s="358"/>
      <c r="AB325" s="358"/>
      <c r="AC325" s="358"/>
      <c r="AE325" s="358"/>
      <c r="AF325" s="358"/>
      <c r="AG325" s="358"/>
      <c r="AH325" s="358"/>
      <c r="AI325" s="358"/>
      <c r="AJ325" s="358"/>
      <c r="AK325" s="358"/>
      <c r="AL325" s="358"/>
      <c r="AM325" s="358"/>
      <c r="AN325" s="358"/>
      <c r="AO325" s="358"/>
      <c r="AP325" s="358"/>
    </row>
    <row r="326" spans="1:42" s="17" customFormat="1" ht="15.75">
      <c r="A326" s="13"/>
      <c r="B326" s="14"/>
      <c r="C326" s="15"/>
      <c r="D326" s="16"/>
      <c r="E326" s="16"/>
      <c r="F326" s="15"/>
      <c r="G326" s="15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358"/>
      <c r="AA326" s="358"/>
      <c r="AB326" s="358"/>
      <c r="AC326" s="358"/>
      <c r="AE326" s="358"/>
      <c r="AF326" s="358"/>
      <c r="AG326" s="358"/>
      <c r="AH326" s="358"/>
      <c r="AI326" s="358"/>
      <c r="AJ326" s="358"/>
      <c r="AK326" s="358"/>
      <c r="AL326" s="358"/>
      <c r="AM326" s="358"/>
      <c r="AN326" s="358"/>
      <c r="AO326" s="358"/>
      <c r="AP326" s="358"/>
    </row>
    <row r="327" spans="1:42" s="17" customFormat="1" ht="15.75">
      <c r="A327" s="13"/>
      <c r="B327" s="14"/>
      <c r="C327" s="15"/>
      <c r="D327" s="16"/>
      <c r="E327" s="16"/>
      <c r="F327" s="15"/>
      <c r="G327" s="15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358"/>
      <c r="AA327" s="358"/>
      <c r="AB327" s="358"/>
      <c r="AC327" s="358"/>
      <c r="AE327" s="358"/>
      <c r="AF327" s="358"/>
      <c r="AG327" s="358"/>
      <c r="AH327" s="358"/>
      <c r="AI327" s="358"/>
      <c r="AJ327" s="358"/>
      <c r="AK327" s="358"/>
      <c r="AL327" s="358"/>
      <c r="AM327" s="358"/>
      <c r="AN327" s="358"/>
      <c r="AO327" s="358"/>
      <c r="AP327" s="358"/>
    </row>
    <row r="328" spans="1:42" s="17" customFormat="1" ht="15.75">
      <c r="A328" s="13"/>
      <c r="B328" s="14"/>
      <c r="C328" s="15"/>
      <c r="D328" s="16"/>
      <c r="E328" s="16"/>
      <c r="F328" s="15"/>
      <c r="G328" s="15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358"/>
      <c r="AA328" s="358"/>
      <c r="AB328" s="358"/>
      <c r="AC328" s="358"/>
      <c r="AE328" s="358"/>
      <c r="AF328" s="358"/>
      <c r="AG328" s="358"/>
      <c r="AH328" s="358"/>
      <c r="AI328" s="358"/>
      <c r="AJ328" s="358"/>
      <c r="AK328" s="358"/>
      <c r="AL328" s="358"/>
      <c r="AM328" s="358"/>
      <c r="AN328" s="358"/>
      <c r="AO328" s="358"/>
      <c r="AP328" s="358"/>
    </row>
    <row r="329" spans="1:42" s="17" customFormat="1" ht="15.75">
      <c r="A329" s="13"/>
      <c r="B329" s="14"/>
      <c r="C329" s="15"/>
      <c r="D329" s="16"/>
      <c r="E329" s="16"/>
      <c r="F329" s="15"/>
      <c r="G329" s="15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358"/>
      <c r="AA329" s="358"/>
      <c r="AB329" s="358"/>
      <c r="AC329" s="358"/>
      <c r="AE329" s="358"/>
      <c r="AF329" s="358"/>
      <c r="AG329" s="358"/>
      <c r="AH329" s="358"/>
      <c r="AI329" s="358"/>
      <c r="AJ329" s="358"/>
      <c r="AK329" s="358"/>
      <c r="AL329" s="358"/>
      <c r="AM329" s="358"/>
      <c r="AN329" s="358"/>
      <c r="AO329" s="358"/>
      <c r="AP329" s="358"/>
    </row>
    <row r="330" spans="1:42" s="17" customFormat="1" ht="15.75">
      <c r="A330" s="13"/>
      <c r="B330" s="14"/>
      <c r="C330" s="15"/>
      <c r="D330" s="16"/>
      <c r="E330" s="16"/>
      <c r="F330" s="15"/>
      <c r="G330" s="15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358"/>
      <c r="AA330" s="358"/>
      <c r="AB330" s="358"/>
      <c r="AC330" s="358"/>
      <c r="AE330" s="358"/>
      <c r="AF330" s="358"/>
      <c r="AG330" s="358"/>
      <c r="AH330" s="358"/>
      <c r="AI330" s="358"/>
      <c r="AJ330" s="358"/>
      <c r="AK330" s="358"/>
      <c r="AL330" s="358"/>
      <c r="AM330" s="358"/>
      <c r="AN330" s="358"/>
      <c r="AO330" s="358"/>
      <c r="AP330" s="358"/>
    </row>
  </sheetData>
  <sheetProtection selectLockedCells="1" selectUnlockedCells="1"/>
  <mergeCells count="64">
    <mergeCell ref="I3:L3"/>
    <mergeCell ref="M3:M7"/>
    <mergeCell ref="K5:K7"/>
    <mergeCell ref="L5:L7"/>
    <mergeCell ref="A1:Y1"/>
    <mergeCell ref="A2:A7"/>
    <mergeCell ref="B2:B7"/>
    <mergeCell ref="C2:F3"/>
    <mergeCell ref="G2:G7"/>
    <mergeCell ref="H2:M2"/>
    <mergeCell ref="W3:Y4"/>
    <mergeCell ref="J4:L4"/>
    <mergeCell ref="A85:F85"/>
    <mergeCell ref="N2:Y2"/>
    <mergeCell ref="H3:H7"/>
    <mergeCell ref="N3:P4"/>
    <mergeCell ref="Q3:S4"/>
    <mergeCell ref="T3:V4"/>
    <mergeCell ref="E4:F4"/>
    <mergeCell ref="I4:I7"/>
    <mergeCell ref="F5:F7"/>
    <mergeCell ref="J5:J7"/>
    <mergeCell ref="A86:F86"/>
    <mergeCell ref="A87:F88"/>
    <mergeCell ref="A90:Y90"/>
    <mergeCell ref="N6:Y6"/>
    <mergeCell ref="A9:Y9"/>
    <mergeCell ref="A10:Y10"/>
    <mergeCell ref="A76:B76"/>
    <mergeCell ref="C4:C7"/>
    <mergeCell ref="D4:D7"/>
    <mergeCell ref="E5:E7"/>
    <mergeCell ref="A199:Y199"/>
    <mergeCell ref="A203:Y203"/>
    <mergeCell ref="A211:Y211"/>
    <mergeCell ref="A217:Y217"/>
    <mergeCell ref="A120:F120"/>
    <mergeCell ref="A148:Y148"/>
    <mergeCell ref="A149:Y149"/>
    <mergeCell ref="A176:Y176"/>
    <mergeCell ref="A229:F229"/>
    <mergeCell ref="A231:Y231"/>
    <mergeCell ref="A232:F232"/>
    <mergeCell ref="A233:M233"/>
    <mergeCell ref="A221:F221"/>
    <mergeCell ref="A222:Y222"/>
    <mergeCell ref="A226:Y226"/>
    <mergeCell ref="A227:Y227"/>
    <mergeCell ref="N238:P238"/>
    <mergeCell ref="Q238:S238"/>
    <mergeCell ref="T238:V238"/>
    <mergeCell ref="W238:Y238"/>
    <mergeCell ref="A234:M234"/>
    <mergeCell ref="A235:M235"/>
    <mergeCell ref="A236:M236"/>
    <mergeCell ref="A237:M237"/>
    <mergeCell ref="B246:Y246"/>
    <mergeCell ref="D239:F239"/>
    <mergeCell ref="H239:J239"/>
    <mergeCell ref="D240:F240"/>
    <mergeCell ref="H240:J240"/>
    <mergeCell ref="H241:J241"/>
    <mergeCell ref="D242:F242"/>
    <mergeCell ref="H242:J242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I7" sqref="I7"/>
    </sheetView>
  </sheetViews>
  <sheetFormatPr defaultColWidth="9.00390625" defaultRowHeight="12.75"/>
  <sheetData>
    <row r="3" ht="12.75">
      <c r="G3" t="s">
        <v>318</v>
      </c>
    </row>
    <row r="5" spans="1:13" ht="94.5">
      <c r="A5" s="362" t="s">
        <v>258</v>
      </c>
      <c r="B5" s="443" t="s">
        <v>102</v>
      </c>
      <c r="C5" s="444"/>
      <c r="D5" s="430">
        <v>12</v>
      </c>
      <c r="E5" s="445"/>
      <c r="F5" s="446"/>
      <c r="G5" s="447">
        <v>3</v>
      </c>
      <c r="H5" s="448">
        <f>$G5*30</f>
        <v>90</v>
      </c>
      <c r="I5" s="472">
        <f>SUM($J5:$L5)</f>
        <v>24</v>
      </c>
      <c r="J5" s="473">
        <v>16</v>
      </c>
      <c r="K5" s="474"/>
      <c r="L5" s="474">
        <v>8</v>
      </c>
      <c r="M5" s="475">
        <f>$H5-$I5</f>
        <v>66</v>
      </c>
    </row>
    <row r="6" spans="9:12" ht="12.75">
      <c r="I6">
        <v>30</v>
      </c>
      <c r="J6">
        <v>20</v>
      </c>
      <c r="L6">
        <v>10</v>
      </c>
    </row>
    <row r="13" ht="12.75">
      <c r="E13">
        <f>27*30</f>
        <v>810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Pauls</dc:creator>
  <cp:keywords/>
  <dc:description/>
  <cp:lastModifiedBy>User</cp:lastModifiedBy>
  <cp:lastPrinted>2018-08-19T18:40:18Z</cp:lastPrinted>
  <dcterms:created xsi:type="dcterms:W3CDTF">2011-02-06T10:49:14Z</dcterms:created>
  <dcterms:modified xsi:type="dcterms:W3CDTF">2018-08-24T10:38:46Z</dcterms:modified>
  <cp:category/>
  <cp:version/>
  <cp:contentType/>
  <cp:contentStatus/>
</cp:coreProperties>
</file>